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Default Extension="emf" ContentType="image/x-emf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0" windowWidth="18735" windowHeight="11700"/>
  </bookViews>
  <sheets>
    <sheet name="Loading" sheetId="1" r:id="rId1"/>
  </sheets>
  <externalReferences>
    <externalReference r:id="rId2"/>
  </externalReferences>
  <definedNames>
    <definedName name="loading">IF('[1]INPUT '!$B$11='[1]INPUT '!$A$143,#REF!,#REF!)</definedName>
    <definedName name="Picture12">IF('[1]INPUT '!$B$11='[1]INPUT '!$A$142,#REF!,#REF!)</definedName>
    <definedName name="picture35">IF('[1]INPUT '!$A$142='[1]INPUT '!$B$11,#REF!,#REF!)</definedName>
    <definedName name="Pictureq">IF('[1]INPUT '!$B$11='[1]INPUT '!$A$143,#REF!,#REF!)</definedName>
    <definedName name="Picturew">IF('[1]INPUT '!$B$11='[1]INPUT '!$A$142,#REF!,#REF!)</definedName>
    <definedName name="_xlnm.Print_Area" localSheetId="0">Loading!$A$1:$Q$199</definedName>
    <definedName name="River">IF('[1]INPUT '!$B$11='[1]INPUT '!$A$142,#REF!,"")</definedName>
  </definedNames>
  <calcPr calcId="125725"/>
</workbook>
</file>

<file path=xl/calcChain.xml><?xml version="1.0" encoding="utf-8"?>
<calcChain xmlns="http://schemas.openxmlformats.org/spreadsheetml/2006/main">
  <c r="E169" i="1"/>
  <c r="I169"/>
  <c r="W169"/>
  <c r="P170"/>
  <c r="P171"/>
  <c r="P172"/>
  <c r="P173"/>
  <c r="P174"/>
  <c r="P175"/>
  <c r="P176"/>
  <c r="P169"/>
  <c r="D100"/>
  <c r="D102" s="1"/>
  <c r="D96"/>
  <c r="D71"/>
  <c r="D106"/>
  <c r="H139" s="1"/>
  <c r="AD143" s="1"/>
  <c r="D46"/>
  <c r="D92"/>
  <c r="D93" s="1"/>
  <c r="D89"/>
  <c r="D45"/>
  <c r="D81" s="1"/>
  <c r="D203"/>
  <c r="C200"/>
  <c r="O198"/>
  <c r="P198" s="1"/>
  <c r="Q198" s="1"/>
  <c r="J198"/>
  <c r="K198" s="1"/>
  <c r="L198" s="1"/>
  <c r="E198"/>
  <c r="F198" s="1"/>
  <c r="G198" s="1"/>
  <c r="P196"/>
  <c r="P200" s="1"/>
  <c r="O196"/>
  <c r="N196"/>
  <c r="N199" s="1"/>
  <c r="K196"/>
  <c r="K200" s="1"/>
  <c r="J196"/>
  <c r="I196"/>
  <c r="I199" s="1"/>
  <c r="F196"/>
  <c r="F200" s="1"/>
  <c r="E196"/>
  <c r="D196"/>
  <c r="D199" s="1"/>
  <c r="C176"/>
  <c r="V168"/>
  <c r="T168"/>
  <c r="U168" s="1"/>
  <c r="W168" s="1"/>
  <c r="O168"/>
  <c r="M168"/>
  <c r="N168" s="1"/>
  <c r="P168" s="1"/>
  <c r="L168"/>
  <c r="H168"/>
  <c r="F168"/>
  <c r="G168" s="1"/>
  <c r="I168" s="1"/>
  <c r="E168"/>
  <c r="V167"/>
  <c r="S167"/>
  <c r="O167"/>
  <c r="L167"/>
  <c r="H167"/>
  <c r="E167"/>
  <c r="V166"/>
  <c r="V171" s="1"/>
  <c r="U166"/>
  <c r="T166"/>
  <c r="S166"/>
  <c r="R166"/>
  <c r="R173" s="1"/>
  <c r="O166"/>
  <c r="O171" s="1"/>
  <c r="N166"/>
  <c r="N175" s="1"/>
  <c r="M166"/>
  <c r="L166"/>
  <c r="K166"/>
  <c r="K171" s="1"/>
  <c r="H166"/>
  <c r="H170" s="1"/>
  <c r="G166"/>
  <c r="G170" s="1"/>
  <c r="F166"/>
  <c r="F169" s="1"/>
  <c r="E166"/>
  <c r="D166"/>
  <c r="D171" s="1"/>
  <c r="C138"/>
  <c r="C199" s="1"/>
  <c r="F137"/>
  <c r="G137" s="1"/>
  <c r="H137" s="1"/>
  <c r="AI137"/>
  <c r="AJ137" s="1"/>
  <c r="AF137"/>
  <c r="AG137" s="1"/>
  <c r="AH137" s="1"/>
  <c r="AD137"/>
  <c r="G119"/>
  <c r="G176" s="1"/>
  <c r="C115"/>
  <c r="C172" s="1"/>
  <c r="G112"/>
  <c r="G169" s="1"/>
  <c r="D112"/>
  <c r="D169" s="1"/>
  <c r="C112"/>
  <c r="C169" s="1"/>
  <c r="F111"/>
  <c r="G111" s="1"/>
  <c r="H111" s="1"/>
  <c r="D72"/>
  <c r="D70"/>
  <c r="D75" s="1"/>
  <c r="D69"/>
  <c r="C113" s="1"/>
  <c r="D64"/>
  <c r="E138" s="1"/>
  <c r="AD139" s="1"/>
  <c r="D61"/>
  <c r="D139" s="1"/>
  <c r="D80" l="1"/>
  <c r="U176"/>
  <c r="D173"/>
  <c r="E176"/>
  <c r="E174"/>
  <c r="G175"/>
  <c r="H169"/>
  <c r="H171"/>
  <c r="L169"/>
  <c r="L175"/>
  <c r="L173"/>
  <c r="M169"/>
  <c r="N176"/>
  <c r="N170"/>
  <c r="O172"/>
  <c r="O170"/>
  <c r="S169"/>
  <c r="S175"/>
  <c r="S173"/>
  <c r="T169"/>
  <c r="U170"/>
  <c r="U175"/>
  <c r="V172"/>
  <c r="V170"/>
  <c r="E175"/>
  <c r="E173"/>
  <c r="H172"/>
  <c r="K173"/>
  <c r="L176"/>
  <c r="L174"/>
  <c r="O169"/>
  <c r="S176"/>
  <c r="S174"/>
  <c r="V169"/>
  <c r="AI138"/>
  <c r="AG138"/>
  <c r="AH138" s="1"/>
  <c r="N200"/>
  <c r="I200"/>
  <c r="D200"/>
  <c r="AF138"/>
  <c r="AE138" s="1"/>
  <c r="AD138"/>
  <c r="C117"/>
  <c r="C114"/>
  <c r="C171" s="1"/>
  <c r="C170"/>
  <c r="G138"/>
  <c r="G114"/>
  <c r="AI139"/>
  <c r="AG139"/>
  <c r="AE139"/>
  <c r="AH139"/>
  <c r="AF139"/>
  <c r="F115"/>
  <c r="F172" s="1"/>
  <c r="F138"/>
  <c r="AH143"/>
  <c r="AF143"/>
  <c r="AI143"/>
  <c r="AG143"/>
  <c r="AE143"/>
  <c r="D76"/>
  <c r="D74"/>
  <c r="F113" s="1"/>
  <c r="F170" s="1"/>
  <c r="H116"/>
  <c r="D119"/>
  <c r="K169"/>
  <c r="U169"/>
  <c r="K170"/>
  <c r="R171"/>
  <c r="D172"/>
  <c r="K172"/>
  <c r="R172"/>
  <c r="K176"/>
  <c r="E113"/>
  <c r="E114" s="1"/>
  <c r="E115" s="1"/>
  <c r="L172" s="1"/>
  <c r="C116"/>
  <c r="AE137"/>
  <c r="N169"/>
  <c r="R169"/>
  <c r="D170"/>
  <c r="R170"/>
  <c r="H117" l="1"/>
  <c r="C173"/>
  <c r="H119"/>
  <c r="D85"/>
  <c r="D82"/>
  <c r="D86" s="1"/>
  <c r="S172"/>
  <c r="M172"/>
  <c r="E172"/>
  <c r="S170"/>
  <c r="E171"/>
  <c r="L170"/>
  <c r="T172"/>
  <c r="S171"/>
  <c r="L171"/>
  <c r="E170"/>
  <c r="M170"/>
  <c r="T170"/>
  <c r="O173"/>
  <c r="H173"/>
  <c r="V173"/>
  <c r="N171"/>
  <c r="G171"/>
  <c r="U171"/>
  <c r="F139"/>
  <c r="F119"/>
  <c r="F117" s="1"/>
  <c r="F116"/>
  <c r="P199"/>
  <c r="K199"/>
  <c r="F199"/>
  <c r="AF142"/>
  <c r="AG142"/>
  <c r="D176"/>
  <c r="D117"/>
  <c r="K174" s="1"/>
  <c r="F114"/>
  <c r="AF140"/>
  <c r="AE140" s="1"/>
  <c r="AD140"/>
  <c r="O199"/>
  <c r="Q199" s="1"/>
  <c r="J199"/>
  <c r="L199" s="1"/>
  <c r="E199"/>
  <c r="G199" s="1"/>
  <c r="AI140"/>
  <c r="AG140"/>
  <c r="AH140" s="1"/>
  <c r="G115"/>
  <c r="C174"/>
  <c r="C118"/>
  <c r="R176"/>
  <c r="C175" l="1"/>
  <c r="H118"/>
  <c r="W170"/>
  <c r="F174"/>
  <c r="M174"/>
  <c r="T174"/>
  <c r="F171"/>
  <c r="M171"/>
  <c r="T171"/>
  <c r="F173"/>
  <c r="M173"/>
  <c r="T173"/>
  <c r="F176"/>
  <c r="T176"/>
  <c r="M176"/>
  <c r="W171"/>
  <c r="V174"/>
  <c r="O174"/>
  <c r="H174"/>
  <c r="U172"/>
  <c r="W172" s="1"/>
  <c r="N172"/>
  <c r="G172"/>
  <c r="G116"/>
  <c r="G117"/>
  <c r="O200"/>
  <c r="Q200" s="1"/>
  <c r="J200"/>
  <c r="L200" s="1"/>
  <c r="E200"/>
  <c r="G200" s="1"/>
  <c r="AF141"/>
  <c r="AE141" s="1"/>
  <c r="AD141"/>
  <c r="AI141"/>
  <c r="AG141"/>
  <c r="AH141" s="1"/>
  <c r="F118"/>
  <c r="D174"/>
  <c r="D118"/>
  <c r="R174"/>
  <c r="F175" l="1"/>
  <c r="M175"/>
  <c r="T175"/>
  <c r="N173"/>
  <c r="G173"/>
  <c r="I173" s="1"/>
  <c r="U173"/>
  <c r="W173" s="1"/>
  <c r="O175"/>
  <c r="H175"/>
  <c r="V175"/>
  <c r="U174"/>
  <c r="W174" s="1"/>
  <c r="N174"/>
  <c r="G174"/>
  <c r="I174" s="1"/>
  <c r="D175"/>
  <c r="I175" s="1"/>
  <c r="K175"/>
  <c r="R175"/>
  <c r="I170"/>
  <c r="W175" l="1"/>
  <c r="V176"/>
  <c r="W176" s="1"/>
  <c r="O176"/>
  <c r="H176"/>
  <c r="I176" s="1"/>
  <c r="I172"/>
  <c r="I171"/>
</calcChain>
</file>

<file path=xl/sharedStrings.xml><?xml version="1.0" encoding="utf-8"?>
<sst xmlns="http://schemas.openxmlformats.org/spreadsheetml/2006/main" count="287" uniqueCount="201">
  <si>
    <t>Project</t>
  </si>
  <si>
    <t>SMARTeST, Seventh Framework Programme</t>
  </si>
  <si>
    <t>File No</t>
  </si>
  <si>
    <t>Design By</t>
  </si>
  <si>
    <t>Antonis Toumazis ,Panagiotis Sofokleous</t>
  </si>
  <si>
    <t>Check By</t>
  </si>
  <si>
    <t>Demetra Toumazi Hadjiloizi</t>
  </si>
  <si>
    <t>Date</t>
  </si>
  <si>
    <t>RIVER - STILL WATER FLOOD BARRIER</t>
  </si>
  <si>
    <t>SMARTeST</t>
  </si>
  <si>
    <t>Flood Barrier Loadings and Structural Member Characteristics</t>
  </si>
  <si>
    <t>Loading Calculations, Stress analysis and Member usage factors</t>
  </si>
  <si>
    <t>INPUT DATA</t>
  </si>
  <si>
    <t>Barrier Data</t>
  </si>
  <si>
    <t>Barrier height</t>
  </si>
  <si>
    <r>
      <t>H</t>
    </r>
    <r>
      <rPr>
        <vertAlign val="subscript"/>
        <sz val="11"/>
        <color theme="1"/>
        <rFont val="Calibri"/>
        <family val="2"/>
        <scheme val="minor"/>
      </rPr>
      <t>barrier</t>
    </r>
    <r>
      <rPr>
        <sz val="11"/>
        <color theme="1"/>
        <rFont val="Calibri"/>
        <family val="2"/>
        <scheme val="minor"/>
      </rPr>
      <t>=</t>
    </r>
  </si>
  <si>
    <t>m</t>
  </si>
  <si>
    <t>Spacing between main members</t>
  </si>
  <si>
    <r>
      <t>Y</t>
    </r>
    <r>
      <rPr>
        <vertAlign val="subscript"/>
        <sz val="11"/>
        <color theme="1"/>
        <rFont val="Calibri"/>
        <family val="2"/>
        <charset val="161"/>
        <scheme val="minor"/>
      </rPr>
      <t>1</t>
    </r>
    <r>
      <rPr>
        <sz val="11"/>
        <color theme="1"/>
        <rFont val="Calibri"/>
        <family val="2"/>
        <scheme val="minor"/>
      </rPr>
      <t>=</t>
    </r>
  </si>
  <si>
    <t>Spacing between secondary  members</t>
  </si>
  <si>
    <t>Δz=</t>
  </si>
  <si>
    <t>Barrier rigidity</t>
  </si>
  <si>
    <t>N/m</t>
  </si>
  <si>
    <t>1.2</t>
  </si>
  <si>
    <t>Water Data</t>
  </si>
  <si>
    <t>Water Density</t>
  </si>
  <si>
    <r>
      <t>ρ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>=</t>
    </r>
  </si>
  <si>
    <r>
      <t>kg/m</t>
    </r>
    <r>
      <rPr>
        <vertAlign val="superscript"/>
        <sz val="11"/>
        <color theme="1"/>
        <rFont val="Calibri"/>
        <family val="2"/>
        <charset val="161"/>
        <scheme val="minor"/>
      </rPr>
      <t>3</t>
    </r>
  </si>
  <si>
    <t>1.3</t>
  </si>
  <si>
    <t>LOADING DATA</t>
  </si>
  <si>
    <t>1.3.1</t>
  </si>
  <si>
    <t>Hydrostatic</t>
  </si>
  <si>
    <t>Flood elevation above bottom support</t>
  </si>
  <si>
    <r>
      <t>H</t>
    </r>
    <r>
      <rPr>
        <vertAlign val="subscript"/>
        <sz val="11"/>
        <color theme="1"/>
        <rFont val="Calibri"/>
        <family val="2"/>
        <charset val="161"/>
        <scheme val="minor"/>
      </rPr>
      <t>flood</t>
    </r>
    <r>
      <rPr>
        <sz val="11"/>
        <color theme="1"/>
        <rFont val="Calibri"/>
        <family val="2"/>
        <charset val="161"/>
        <scheme val="minor"/>
      </rPr>
      <t>=</t>
    </r>
  </si>
  <si>
    <t>1.3.2</t>
  </si>
  <si>
    <t>Wind</t>
  </si>
  <si>
    <t>Air density</t>
  </si>
  <si>
    <t>ρ=</t>
  </si>
  <si>
    <t>Wind velocity</t>
  </si>
  <si>
    <t>v=</t>
  </si>
  <si>
    <t>m/s</t>
  </si>
  <si>
    <t>1.3.3</t>
  </si>
  <si>
    <t xml:space="preserve">Wave </t>
  </si>
  <si>
    <t>Design Wave height</t>
  </si>
  <si>
    <r>
      <t>H</t>
    </r>
    <r>
      <rPr>
        <vertAlign val="subscript"/>
        <sz val="11"/>
        <color theme="1"/>
        <rFont val="Calibri"/>
        <family val="2"/>
        <scheme val="minor"/>
      </rPr>
      <t>design</t>
    </r>
    <r>
      <rPr>
        <sz val="11"/>
        <color theme="1"/>
        <rFont val="Calibri"/>
        <family val="2"/>
        <scheme val="minor"/>
      </rPr>
      <t>=</t>
    </r>
  </si>
  <si>
    <t>Wavelength</t>
  </si>
  <si>
    <t>L=</t>
  </si>
  <si>
    <t>Incident wave angle</t>
  </si>
  <si>
    <t>β=</t>
  </si>
  <si>
    <t>degrees</t>
  </si>
  <si>
    <t>1.3.4</t>
  </si>
  <si>
    <t>Debris</t>
  </si>
  <si>
    <t xml:space="preserve">flow velocity </t>
  </si>
  <si>
    <t xml:space="preserve">incident angle </t>
  </si>
  <si>
    <t>δ=</t>
  </si>
  <si>
    <t>deg</t>
  </si>
  <si>
    <t xml:space="preserve">mass of debris </t>
  </si>
  <si>
    <t>m=</t>
  </si>
  <si>
    <t>kg</t>
  </si>
  <si>
    <t>Debris width</t>
  </si>
  <si>
    <t>1.3.5</t>
  </si>
  <si>
    <t>Current</t>
  </si>
  <si>
    <t>incident angle of flow</t>
  </si>
  <si>
    <t>1.3.6</t>
  </si>
  <si>
    <t>Acceleration of gravity</t>
  </si>
  <si>
    <t>g=</t>
  </si>
  <si>
    <r>
      <t>m/s</t>
    </r>
    <r>
      <rPr>
        <vertAlign val="superscript"/>
        <sz val="11"/>
        <color theme="1"/>
        <rFont val="Calibri"/>
        <family val="2"/>
        <charset val="161"/>
        <scheme val="minor"/>
      </rPr>
      <t>2</t>
    </r>
  </si>
  <si>
    <t>LOADING CALCULATIONS</t>
  </si>
  <si>
    <t>2.1</t>
  </si>
  <si>
    <t>Hydrostatic loading</t>
  </si>
  <si>
    <t>Pressure at bottom</t>
  </si>
  <si>
    <r>
      <t>p</t>
    </r>
    <r>
      <rPr>
        <vertAlign val="subscript"/>
        <sz val="11"/>
        <color indexed="8"/>
        <rFont val="Calibri"/>
        <family val="2"/>
        <charset val="161"/>
      </rPr>
      <t>0</t>
    </r>
    <r>
      <rPr>
        <sz val="11"/>
        <color theme="1"/>
        <rFont val="Calibri"/>
        <family val="2"/>
        <scheme val="minor"/>
      </rPr>
      <t>=ρ g Η</t>
    </r>
    <r>
      <rPr>
        <vertAlign val="subscript"/>
        <sz val="11"/>
        <color theme="1"/>
        <rFont val="Calibri"/>
        <family val="2"/>
        <charset val="161"/>
        <scheme val="minor"/>
      </rPr>
      <t>flood</t>
    </r>
    <r>
      <rPr>
        <sz val="11"/>
        <color theme="1"/>
        <rFont val="Calibri"/>
        <family val="2"/>
        <scheme val="minor"/>
      </rPr>
      <t>=</t>
    </r>
  </si>
  <si>
    <r>
      <t>Ν/m</t>
    </r>
    <r>
      <rPr>
        <vertAlign val="superscript"/>
        <sz val="11"/>
        <color theme="1"/>
        <rFont val="Calibri"/>
        <family val="2"/>
        <charset val="161"/>
        <scheme val="minor"/>
      </rPr>
      <t>2</t>
    </r>
  </si>
  <si>
    <t>2.2</t>
  </si>
  <si>
    <t>Wind loading</t>
  </si>
  <si>
    <t>Pressure at top</t>
  </si>
  <si>
    <r>
      <t>p</t>
    </r>
    <r>
      <rPr>
        <vertAlign val="subscript"/>
        <sz val="11"/>
        <color theme="1"/>
        <rFont val="Calibri"/>
        <family val="2"/>
        <charset val="161"/>
        <scheme val="minor"/>
      </rPr>
      <t>a</t>
    </r>
    <r>
      <rPr>
        <sz val="11"/>
        <color theme="1"/>
        <rFont val="Calibri"/>
        <family val="2"/>
        <scheme val="minor"/>
      </rPr>
      <t>=0,5ρv</t>
    </r>
    <r>
      <rPr>
        <vertAlign val="superscript"/>
        <sz val="11"/>
        <color theme="1"/>
        <rFont val="Calibri"/>
        <family val="2"/>
        <charset val="161"/>
        <scheme val="minor"/>
      </rPr>
      <t>2</t>
    </r>
  </si>
  <si>
    <t>2.3</t>
  </si>
  <si>
    <t>Wave Loading</t>
  </si>
  <si>
    <t>By Goda(CEM)</t>
  </si>
  <si>
    <t xml:space="preserve">                 η*=</t>
  </si>
  <si>
    <r>
      <t>0,75(1+cosβ)H</t>
    </r>
    <r>
      <rPr>
        <vertAlign val="subscript"/>
        <sz val="11"/>
        <color indexed="8"/>
        <rFont val="Calibri"/>
        <family val="2"/>
        <charset val="161"/>
      </rPr>
      <t>design</t>
    </r>
  </si>
  <si>
    <r>
      <t>α</t>
    </r>
    <r>
      <rPr>
        <vertAlign val="subscript"/>
        <sz val="11"/>
        <color indexed="8"/>
        <rFont val="Calibri"/>
        <family val="2"/>
      </rPr>
      <t>1</t>
    </r>
    <r>
      <rPr>
        <sz val="11"/>
        <color theme="1"/>
        <rFont val="Calibri"/>
        <family val="2"/>
        <scheme val="minor"/>
      </rPr>
      <t>=</t>
    </r>
  </si>
  <si>
    <r>
      <t>0,6+0,5[(4πH</t>
    </r>
    <r>
      <rPr>
        <vertAlign val="subscript"/>
        <sz val="11"/>
        <color theme="1"/>
        <rFont val="Calibri"/>
        <family val="2"/>
        <charset val="161"/>
        <scheme val="minor"/>
      </rPr>
      <t>flood</t>
    </r>
    <r>
      <rPr>
        <sz val="11"/>
        <color theme="1"/>
        <rFont val="Calibri"/>
        <family val="2"/>
        <scheme val="minor"/>
      </rPr>
      <t>/L)/sinh(4πH</t>
    </r>
    <r>
      <rPr>
        <vertAlign val="subscript"/>
        <sz val="11"/>
        <color theme="1"/>
        <rFont val="Calibri"/>
        <family val="2"/>
        <charset val="161"/>
        <scheme val="minor"/>
      </rPr>
      <t>flood</t>
    </r>
    <r>
      <rPr>
        <sz val="11"/>
        <color theme="1"/>
        <rFont val="Calibri"/>
        <family val="2"/>
        <scheme val="minor"/>
      </rPr>
      <t>/L)]</t>
    </r>
    <r>
      <rPr>
        <vertAlign val="superscript"/>
        <sz val="11"/>
        <color indexed="8"/>
        <rFont val="Calibri"/>
        <family val="2"/>
        <charset val="161"/>
      </rPr>
      <t>2</t>
    </r>
  </si>
  <si>
    <r>
      <t>α</t>
    </r>
    <r>
      <rPr>
        <vertAlign val="subscript"/>
        <sz val="11"/>
        <color indexed="8"/>
        <rFont val="Calibri"/>
        <family val="2"/>
      </rPr>
      <t>2</t>
    </r>
    <r>
      <rPr>
        <sz val="11"/>
        <color theme="1"/>
        <rFont val="Calibri"/>
        <family val="2"/>
        <scheme val="minor"/>
      </rPr>
      <t>=</t>
    </r>
  </si>
  <si>
    <r>
      <t>α</t>
    </r>
    <r>
      <rPr>
        <vertAlign val="subscript"/>
        <sz val="11"/>
        <color indexed="8"/>
        <rFont val="Calibri"/>
        <family val="2"/>
      </rPr>
      <t>3</t>
    </r>
    <r>
      <rPr>
        <sz val="11"/>
        <color theme="1"/>
        <rFont val="Calibri"/>
        <family val="2"/>
        <scheme val="minor"/>
      </rPr>
      <t>=</t>
    </r>
  </si>
  <si>
    <r>
      <t>1/cosh(2πH</t>
    </r>
    <r>
      <rPr>
        <vertAlign val="subscript"/>
        <sz val="11"/>
        <color indexed="8"/>
        <rFont val="Calibri"/>
        <family val="2"/>
        <charset val="161"/>
      </rPr>
      <t>flood</t>
    </r>
    <r>
      <rPr>
        <sz val="11"/>
        <color theme="1"/>
        <rFont val="Calibri"/>
        <family val="2"/>
        <scheme val="minor"/>
      </rPr>
      <t>/L)</t>
    </r>
  </si>
  <si>
    <r>
      <t xml:space="preserve"> p</t>
    </r>
    <r>
      <rPr>
        <vertAlign val="subscript"/>
        <sz val="11"/>
        <color indexed="8"/>
        <rFont val="Calibri"/>
        <family val="2"/>
      </rPr>
      <t>2</t>
    </r>
    <r>
      <rPr>
        <sz val="11"/>
        <color indexed="8"/>
        <rFont val="Calibri"/>
        <family val="2"/>
      </rPr>
      <t>=</t>
    </r>
  </si>
  <si>
    <t>Pa</t>
  </si>
  <si>
    <r>
      <t>= (1-(H</t>
    </r>
    <r>
      <rPr>
        <vertAlign val="subscript"/>
        <sz val="11"/>
        <color theme="1"/>
        <rFont val="Calibri"/>
        <family val="2"/>
        <charset val="161"/>
        <scheme val="minor"/>
      </rPr>
      <t>barrier</t>
    </r>
    <r>
      <rPr>
        <sz val="11"/>
        <color theme="1"/>
        <rFont val="Calibri"/>
        <family val="2"/>
        <scheme val="minor"/>
      </rPr>
      <t>-H</t>
    </r>
    <r>
      <rPr>
        <vertAlign val="subscript"/>
        <sz val="11"/>
        <color theme="1"/>
        <rFont val="Calibri"/>
        <family val="2"/>
        <charset val="161"/>
        <scheme val="minor"/>
      </rPr>
      <t>flood</t>
    </r>
    <r>
      <rPr>
        <sz val="11"/>
        <color theme="1"/>
        <rFont val="Calibri"/>
        <family val="2"/>
        <scheme val="minor"/>
      </rPr>
      <t>)</t>
    </r>
    <r>
      <rPr>
        <sz val="11"/>
        <color theme="1"/>
        <rFont val="Calibri"/>
        <family val="2"/>
        <scheme val="minor"/>
      </rPr>
      <t>/η*)*p</t>
    </r>
    <r>
      <rPr>
        <vertAlign val="subscript"/>
        <sz val="11"/>
        <color indexed="8"/>
        <rFont val="Calibri"/>
        <family val="2"/>
        <charset val="161"/>
      </rPr>
      <t>1</t>
    </r>
    <r>
      <rPr>
        <sz val="11"/>
        <color theme="1"/>
        <rFont val="Calibri"/>
        <family val="2"/>
        <scheme val="minor"/>
      </rPr>
      <t xml:space="preserve"> for η*&gt;h</t>
    </r>
    <r>
      <rPr>
        <vertAlign val="subscript"/>
        <sz val="11"/>
        <color indexed="8"/>
        <rFont val="Calibri"/>
        <family val="2"/>
        <charset val="161"/>
      </rPr>
      <t>c</t>
    </r>
    <r>
      <rPr>
        <sz val="11"/>
        <color theme="1"/>
        <rFont val="Calibri"/>
        <family val="2"/>
        <scheme val="minor"/>
      </rPr>
      <t xml:space="preserve"> ,else 0</t>
    </r>
  </si>
  <si>
    <t>Pressure at still flood water level</t>
  </si>
  <si>
    <r>
      <t>p</t>
    </r>
    <r>
      <rPr>
        <vertAlign val="subscript"/>
        <sz val="11"/>
        <color indexed="8"/>
        <rFont val="Calibri"/>
        <family val="2"/>
      </rPr>
      <t>1</t>
    </r>
    <r>
      <rPr>
        <sz val="11"/>
        <color indexed="8"/>
        <rFont val="Calibri"/>
        <family val="2"/>
      </rPr>
      <t>=</t>
    </r>
  </si>
  <si>
    <r>
      <t>=0,5(1+cosβ)(α</t>
    </r>
    <r>
      <rPr>
        <vertAlign val="subscript"/>
        <sz val="11"/>
        <color indexed="8"/>
        <rFont val="Calibri"/>
        <family val="2"/>
        <charset val="161"/>
      </rPr>
      <t>1</t>
    </r>
    <r>
      <rPr>
        <sz val="11"/>
        <color theme="1"/>
        <rFont val="Calibri"/>
        <family val="2"/>
        <scheme val="minor"/>
      </rPr>
      <t>+α</t>
    </r>
    <r>
      <rPr>
        <vertAlign val="subscript"/>
        <sz val="11"/>
        <color indexed="8"/>
        <rFont val="Calibri"/>
        <family val="2"/>
        <charset val="161"/>
      </rPr>
      <t>2</t>
    </r>
    <r>
      <rPr>
        <sz val="11"/>
        <color theme="1"/>
        <rFont val="Calibri"/>
        <family val="2"/>
        <scheme val="minor"/>
      </rPr>
      <t>cos</t>
    </r>
    <r>
      <rPr>
        <vertAlign val="superscript"/>
        <sz val="11"/>
        <color indexed="8"/>
        <rFont val="Calibri"/>
        <family val="2"/>
        <charset val="161"/>
      </rPr>
      <t>2</t>
    </r>
    <r>
      <rPr>
        <sz val="11"/>
        <color theme="1"/>
        <rFont val="Calibri"/>
        <family val="2"/>
        <scheme val="minor"/>
      </rPr>
      <t>β)ρ</t>
    </r>
    <r>
      <rPr>
        <vertAlign val="subscript"/>
        <sz val="11"/>
        <color indexed="8"/>
        <rFont val="Calibri"/>
        <family val="2"/>
        <charset val="161"/>
      </rPr>
      <t>w</t>
    </r>
    <r>
      <rPr>
        <sz val="11"/>
        <color theme="1"/>
        <rFont val="Calibri"/>
        <family val="2"/>
        <scheme val="minor"/>
      </rPr>
      <t>gH</t>
    </r>
    <r>
      <rPr>
        <vertAlign val="subscript"/>
        <sz val="11"/>
        <color indexed="8"/>
        <rFont val="Calibri"/>
        <family val="2"/>
        <charset val="161"/>
      </rPr>
      <t>design</t>
    </r>
  </si>
  <si>
    <t>Pressure at base of barrier</t>
  </si>
  <si>
    <r>
      <t>p</t>
    </r>
    <r>
      <rPr>
        <vertAlign val="subscript"/>
        <sz val="11"/>
        <color indexed="8"/>
        <rFont val="Calibri"/>
        <family val="2"/>
      </rPr>
      <t>3</t>
    </r>
    <r>
      <rPr>
        <sz val="11"/>
        <color indexed="8"/>
        <rFont val="Calibri"/>
        <family val="2"/>
      </rPr>
      <t>=</t>
    </r>
  </si>
  <si>
    <r>
      <t>=α</t>
    </r>
    <r>
      <rPr>
        <vertAlign val="subscript"/>
        <sz val="11"/>
        <color indexed="8"/>
        <rFont val="Calibri"/>
        <family val="2"/>
        <charset val="161"/>
      </rPr>
      <t>3</t>
    </r>
    <r>
      <rPr>
        <sz val="11"/>
        <color theme="1"/>
        <rFont val="Calibri"/>
        <family val="2"/>
        <scheme val="minor"/>
      </rPr>
      <t>p</t>
    </r>
    <r>
      <rPr>
        <vertAlign val="subscript"/>
        <sz val="11"/>
        <color indexed="8"/>
        <rFont val="Calibri"/>
        <family val="2"/>
        <charset val="161"/>
      </rPr>
      <t>1</t>
    </r>
  </si>
  <si>
    <t>2.4</t>
  </si>
  <si>
    <t>Debris Loading</t>
  </si>
  <si>
    <t>F=</t>
  </si>
  <si>
    <t>N</t>
  </si>
  <si>
    <t>Pressure at contact area</t>
  </si>
  <si>
    <t>p=</t>
  </si>
  <si>
    <t>2.5</t>
  </si>
  <si>
    <t>Current loading</t>
  </si>
  <si>
    <t>Pressure at flood surface</t>
  </si>
  <si>
    <r>
      <t>p</t>
    </r>
    <r>
      <rPr>
        <vertAlign val="subscript"/>
        <sz val="11"/>
        <color theme="1"/>
        <rFont val="Calibri"/>
        <family val="2"/>
        <charset val="161"/>
        <scheme val="minor"/>
      </rPr>
      <t>cur</t>
    </r>
    <r>
      <rPr>
        <sz val="11"/>
        <color theme="1"/>
        <rFont val="Calibri"/>
        <family val="2"/>
        <charset val="161"/>
        <scheme val="minor"/>
      </rPr>
      <t>=</t>
    </r>
  </si>
  <si>
    <t>2.6</t>
  </si>
  <si>
    <t>Main Member Loading</t>
  </si>
  <si>
    <t>Loading</t>
  </si>
  <si>
    <t>Elevation</t>
  </si>
  <si>
    <t>Wave</t>
  </si>
  <si>
    <t>(m)</t>
  </si>
  <si>
    <t>(N/m)</t>
  </si>
  <si>
    <t>crest of barrier, A</t>
  </si>
  <si>
    <t>wetted elevation</t>
  </si>
  <si>
    <t>debris top level</t>
  </si>
  <si>
    <t>flood level, B</t>
  </si>
  <si>
    <t>debris bottom level</t>
  </si>
  <si>
    <t>base of barrier, C</t>
  </si>
  <si>
    <t>2.7</t>
  </si>
  <si>
    <t>Secondary Member Loading</t>
  </si>
  <si>
    <t>y</t>
  </si>
  <si>
    <t>Hydrostatic at C</t>
  </si>
  <si>
    <t>At flood level (B)</t>
  </si>
  <si>
    <t>At bottom (point C)</t>
  </si>
  <si>
    <t>Wave at B</t>
  </si>
  <si>
    <t>Wave at C</t>
  </si>
  <si>
    <t>2.8</t>
  </si>
  <si>
    <t>Loading Combinations</t>
  </si>
  <si>
    <t>Partial Safety Factor</t>
  </si>
  <si>
    <t>combination</t>
  </si>
  <si>
    <t xml:space="preserve">hydrostatic  </t>
  </si>
  <si>
    <t>wind</t>
  </si>
  <si>
    <t>wave</t>
  </si>
  <si>
    <t>debris</t>
  </si>
  <si>
    <t>2.9</t>
  </si>
  <si>
    <t>Main Member Pressure Loading</t>
  </si>
  <si>
    <t>Loading combination</t>
  </si>
  <si>
    <t>Total</t>
  </si>
  <si>
    <t>3.0</t>
  </si>
  <si>
    <t>Secondary Member Pressure Loading</t>
  </si>
  <si>
    <r>
      <t>h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=h</t>
    </r>
    <r>
      <rPr>
        <vertAlign val="subscript"/>
        <sz val="11"/>
        <color theme="1"/>
        <rFont val="Calibri"/>
        <family val="2"/>
        <scheme val="minor"/>
      </rPr>
      <t>barrier</t>
    </r>
    <r>
      <rPr>
        <sz val="11"/>
        <color theme="1"/>
        <rFont val="Calibri"/>
        <family val="2"/>
        <scheme val="minor"/>
      </rPr>
      <t>-h</t>
    </r>
    <r>
      <rPr>
        <vertAlign val="subscript"/>
        <sz val="11"/>
        <color theme="1"/>
        <rFont val="Calibri"/>
        <family val="2"/>
        <charset val="161"/>
        <scheme val="minor"/>
      </rPr>
      <t>flood</t>
    </r>
    <r>
      <rPr>
        <sz val="11"/>
        <color theme="1"/>
        <rFont val="Calibri"/>
        <family val="2"/>
        <scheme val="minor"/>
      </rPr>
      <t>=</t>
    </r>
  </si>
  <si>
    <t>shape coefficient</t>
  </si>
  <si>
    <t>k=</t>
  </si>
  <si>
    <t>Debris modulus of elasticity</t>
  </si>
  <si>
    <t>Debris density</t>
  </si>
  <si>
    <t>Debris length</t>
  </si>
  <si>
    <t>velocity of flow=</t>
  </si>
  <si>
    <r>
      <t>m/s</t>
    </r>
    <r>
      <rPr>
        <sz val="11"/>
        <color theme="1"/>
        <rFont val="Calibri"/>
        <family val="2"/>
        <charset val="161"/>
        <scheme val="minor"/>
      </rPr>
      <t/>
    </r>
  </si>
  <si>
    <t>debris stiffness</t>
  </si>
  <si>
    <t>Debris colliding area</t>
  </si>
  <si>
    <t>Hard impact</t>
  </si>
  <si>
    <t>Force for rectangular pulse of duration</t>
  </si>
  <si>
    <t>ΔΤ=</t>
  </si>
  <si>
    <t>s</t>
  </si>
  <si>
    <t>rectangular pulse of duration</t>
  </si>
  <si>
    <r>
      <t>=m</t>
    </r>
    <r>
      <rPr>
        <sz val="11"/>
        <color indexed="8"/>
        <rFont val="Calibri"/>
        <family val="2"/>
        <charset val="161"/>
      </rPr>
      <t>·</t>
    </r>
    <r>
      <rPr>
        <sz val="11"/>
        <color indexed="8"/>
        <rFont val="Calibri"/>
        <family val="2"/>
      </rPr>
      <t>v·cosδ/ΔΤ</t>
    </r>
  </si>
  <si>
    <t>Soft impact</t>
  </si>
  <si>
    <t>Force in soft impact(elastic structure - rigid debris)</t>
  </si>
  <si>
    <t>kinetic energy of debris</t>
  </si>
  <si>
    <t>Nm</t>
  </si>
  <si>
    <t>deformation capacity of structure</t>
  </si>
  <si>
    <r>
      <t>F</t>
    </r>
    <r>
      <rPr>
        <vertAlign val="subscript"/>
        <sz val="11"/>
        <color theme="1"/>
        <rFont val="Calibri"/>
        <family val="2"/>
        <charset val="161"/>
        <scheme val="minor"/>
      </rPr>
      <t>0</t>
    </r>
    <r>
      <rPr>
        <sz val="11"/>
        <color theme="1"/>
        <rFont val="Calibri"/>
        <family val="2"/>
        <charset val="161"/>
        <scheme val="minor"/>
      </rPr>
      <t>=</t>
    </r>
  </si>
  <si>
    <r>
      <t>U</t>
    </r>
    <r>
      <rPr>
        <vertAlign val="subscript"/>
        <sz val="11"/>
        <color theme="1"/>
        <rFont val="Calibri"/>
        <family val="2"/>
        <charset val="161"/>
        <scheme val="minor"/>
      </rPr>
      <t>deb</t>
    </r>
    <r>
      <rPr>
        <sz val="11"/>
        <color theme="1"/>
        <rFont val="Calibri"/>
        <family val="2"/>
        <charset val="161"/>
        <scheme val="minor"/>
      </rPr>
      <t>=</t>
    </r>
  </si>
  <si>
    <r>
      <t>F</t>
    </r>
    <r>
      <rPr>
        <vertAlign val="subscript"/>
        <sz val="11"/>
        <color theme="1"/>
        <rFont val="Calibri"/>
        <family val="2"/>
        <charset val="161"/>
        <scheme val="minor"/>
      </rPr>
      <t>s</t>
    </r>
    <r>
      <rPr>
        <sz val="11"/>
        <color theme="1"/>
        <rFont val="Calibri"/>
        <family val="2"/>
        <charset val="161"/>
        <scheme val="minor"/>
      </rPr>
      <t>=</t>
    </r>
  </si>
  <si>
    <r>
      <t>F</t>
    </r>
    <r>
      <rPr>
        <vertAlign val="subscript"/>
        <sz val="11"/>
        <color theme="1"/>
        <rFont val="Calibri"/>
        <family val="2"/>
        <charset val="161"/>
        <scheme val="minor"/>
      </rPr>
      <t>h</t>
    </r>
    <r>
      <rPr>
        <sz val="11"/>
        <color theme="1"/>
        <rFont val="Calibri"/>
        <family val="2"/>
        <charset val="161"/>
        <scheme val="minor"/>
      </rPr>
      <t>=</t>
    </r>
  </si>
  <si>
    <r>
      <t>k</t>
    </r>
    <r>
      <rPr>
        <vertAlign val="subscript"/>
        <sz val="11"/>
        <color theme="1"/>
        <rFont val="Calibri"/>
        <family val="2"/>
        <charset val="161"/>
        <scheme val="minor"/>
      </rPr>
      <t>deb</t>
    </r>
    <r>
      <rPr>
        <sz val="11"/>
        <color theme="1"/>
        <rFont val="Calibri"/>
        <family val="2"/>
        <charset val="161"/>
        <scheme val="minor"/>
      </rPr>
      <t>=</t>
    </r>
  </si>
  <si>
    <r>
      <t>l</t>
    </r>
    <r>
      <rPr>
        <vertAlign val="subscript"/>
        <sz val="11"/>
        <color theme="1"/>
        <rFont val="Calibri"/>
        <family val="2"/>
        <charset val="161"/>
        <scheme val="minor"/>
      </rPr>
      <t>deb</t>
    </r>
    <r>
      <rPr>
        <sz val="11"/>
        <color theme="1"/>
        <rFont val="Calibri"/>
        <family val="2"/>
        <scheme val="minor"/>
      </rPr>
      <t>=</t>
    </r>
  </si>
  <si>
    <r>
      <t>=v·cosδ·(m·K</t>
    </r>
    <r>
      <rPr>
        <vertAlign val="subscript"/>
        <sz val="11"/>
        <color indexed="8"/>
        <rFont val="Calibri"/>
        <family val="2"/>
        <charset val="161"/>
      </rPr>
      <t>deb</t>
    </r>
    <r>
      <rPr>
        <sz val="11"/>
        <color indexed="8"/>
        <rFont val="Calibri"/>
        <family val="2"/>
      </rPr>
      <t>)</t>
    </r>
    <r>
      <rPr>
        <vertAlign val="superscript"/>
        <sz val="11"/>
        <color indexed="8"/>
        <rFont val="Calibri"/>
        <family val="2"/>
      </rPr>
      <t>1/2</t>
    </r>
  </si>
  <si>
    <r>
      <t>=U</t>
    </r>
    <r>
      <rPr>
        <vertAlign val="subscript"/>
        <sz val="11"/>
        <color theme="1"/>
        <rFont val="Calibri"/>
        <family val="2"/>
        <charset val="161"/>
        <scheme val="minor"/>
      </rPr>
      <t>deb</t>
    </r>
    <r>
      <rPr>
        <sz val="11"/>
        <color theme="1"/>
        <rFont val="Calibri"/>
        <family val="2"/>
        <charset val="161"/>
        <scheme val="minor"/>
      </rPr>
      <t>/y</t>
    </r>
    <r>
      <rPr>
        <vertAlign val="subscript"/>
        <sz val="11"/>
        <color theme="1"/>
        <rFont val="Calibri"/>
        <family val="2"/>
        <charset val="161"/>
        <scheme val="minor"/>
      </rPr>
      <t>0</t>
    </r>
  </si>
  <si>
    <r>
      <t>=0,5m(v*cosδ)</t>
    </r>
    <r>
      <rPr>
        <vertAlign val="superscript"/>
        <sz val="11"/>
        <color theme="1"/>
        <rFont val="Calibri"/>
        <family val="2"/>
        <charset val="161"/>
        <scheme val="minor"/>
      </rPr>
      <t>2</t>
    </r>
  </si>
  <si>
    <r>
      <t>d</t>
    </r>
    <r>
      <rPr>
        <vertAlign val="subscript"/>
        <sz val="11"/>
        <color theme="1"/>
        <rFont val="Calibri"/>
        <family val="2"/>
        <charset val="161"/>
        <scheme val="minor"/>
      </rPr>
      <t>w</t>
    </r>
    <r>
      <rPr>
        <sz val="11"/>
        <color theme="1"/>
        <rFont val="Calibri"/>
        <family val="2"/>
        <scheme val="minor"/>
      </rPr>
      <t>=</t>
    </r>
  </si>
  <si>
    <r>
      <t>E</t>
    </r>
    <r>
      <rPr>
        <vertAlign val="subscript"/>
        <sz val="11"/>
        <color theme="1"/>
        <rFont val="Calibri"/>
        <family val="2"/>
        <charset val="161"/>
        <scheme val="minor"/>
      </rPr>
      <t>deb</t>
    </r>
    <r>
      <rPr>
        <sz val="11"/>
        <color theme="1"/>
        <rFont val="Calibri"/>
        <family val="2"/>
        <scheme val="minor"/>
      </rPr>
      <t>=</t>
    </r>
  </si>
  <si>
    <r>
      <t>ρ</t>
    </r>
    <r>
      <rPr>
        <vertAlign val="subscript"/>
        <sz val="11"/>
        <color theme="1"/>
        <rFont val="Calibri"/>
        <family val="2"/>
        <charset val="161"/>
        <scheme val="minor"/>
      </rPr>
      <t>deb</t>
    </r>
    <r>
      <rPr>
        <sz val="11"/>
        <color theme="1"/>
        <rFont val="Calibri"/>
        <family val="2"/>
        <scheme val="minor"/>
      </rPr>
      <t>=</t>
    </r>
  </si>
  <si>
    <r>
      <t>A</t>
    </r>
    <r>
      <rPr>
        <vertAlign val="subscript"/>
        <sz val="11"/>
        <color theme="1"/>
        <rFont val="Calibri"/>
        <family val="2"/>
        <charset val="161"/>
        <scheme val="minor"/>
      </rPr>
      <t>deb</t>
    </r>
    <r>
      <rPr>
        <sz val="11"/>
        <color theme="1"/>
        <rFont val="Calibri"/>
        <family val="2"/>
        <scheme val="minor"/>
      </rPr>
      <t>=</t>
    </r>
  </si>
  <si>
    <r>
      <t>y</t>
    </r>
    <r>
      <rPr>
        <vertAlign val="subscript"/>
        <sz val="11"/>
        <color theme="1"/>
        <rFont val="Calibri"/>
        <family val="2"/>
        <charset val="161"/>
        <scheme val="minor"/>
      </rPr>
      <t>0</t>
    </r>
    <r>
      <rPr>
        <sz val="11"/>
        <color theme="1"/>
        <rFont val="Calibri"/>
        <family val="2"/>
        <scheme val="minor"/>
      </rPr>
      <t>=</t>
    </r>
  </si>
  <si>
    <t>Minimum required capacity of structure</t>
  </si>
  <si>
    <t>Pressure at crest of barrier (max wetted level)</t>
  </si>
  <si>
    <r>
      <t>m</t>
    </r>
    <r>
      <rPr>
        <vertAlign val="superscript"/>
        <sz val="11"/>
        <color theme="1"/>
        <rFont val="Calibri"/>
        <family val="2"/>
        <charset val="161"/>
        <scheme val="minor"/>
      </rPr>
      <t>2</t>
    </r>
  </si>
  <si>
    <r>
      <t>N/m</t>
    </r>
    <r>
      <rPr>
        <vertAlign val="superscript"/>
        <sz val="11"/>
        <color theme="1"/>
        <rFont val="Calibri"/>
        <family val="2"/>
        <charset val="161"/>
        <scheme val="minor"/>
      </rPr>
      <t>2</t>
    </r>
  </si>
  <si>
    <r>
      <t>=v·cosδ·(m·K</t>
    </r>
    <r>
      <rPr>
        <vertAlign val="subscript"/>
        <sz val="11"/>
        <color indexed="8"/>
        <rFont val="Calibri"/>
        <family val="2"/>
        <charset val="161"/>
      </rPr>
      <t>str</t>
    </r>
    <r>
      <rPr>
        <sz val="11"/>
        <color indexed="8"/>
        <rFont val="Calibri"/>
        <family val="2"/>
      </rPr>
      <t>)</t>
    </r>
    <r>
      <rPr>
        <vertAlign val="superscript"/>
        <sz val="11"/>
        <color indexed="8"/>
        <rFont val="Calibri"/>
        <family val="2"/>
      </rPr>
      <t>1/2</t>
    </r>
  </si>
  <si>
    <r>
      <t>K</t>
    </r>
    <r>
      <rPr>
        <vertAlign val="subscript"/>
        <sz val="11"/>
        <color theme="1"/>
        <rFont val="Calibri"/>
        <family val="2"/>
        <charset val="161"/>
        <scheme val="minor"/>
      </rPr>
      <t>str</t>
    </r>
    <r>
      <rPr>
        <sz val="11"/>
        <color theme="1"/>
        <rFont val="Calibri"/>
        <family val="2"/>
        <scheme val="minor"/>
      </rPr>
      <t>=F/δx</t>
    </r>
  </si>
  <si>
    <t>=EA/l</t>
  </si>
  <si>
    <t>=m/(ρΑ)</t>
  </si>
  <si>
    <t>=sqrt(m/k)</t>
  </si>
  <si>
    <t>FEMA</t>
  </si>
  <si>
    <t>Debris impact force</t>
  </si>
  <si>
    <t>t=</t>
  </si>
  <si>
    <r>
      <t>F</t>
    </r>
    <r>
      <rPr>
        <vertAlign val="subscript"/>
        <sz val="11"/>
        <color theme="1"/>
        <rFont val="Calibri"/>
        <family val="2"/>
        <charset val="161"/>
        <scheme val="minor"/>
      </rPr>
      <t>i</t>
    </r>
    <r>
      <rPr>
        <sz val="11"/>
        <color theme="1"/>
        <rFont val="Calibri"/>
        <family val="2"/>
        <charset val="161"/>
        <scheme val="minor"/>
      </rPr>
      <t>=</t>
    </r>
  </si>
  <si>
    <r>
      <t>=ρ</t>
    </r>
    <r>
      <rPr>
        <vertAlign val="subscript"/>
        <sz val="11"/>
        <color theme="1"/>
        <rFont val="Calibri"/>
        <family val="2"/>
        <charset val="161"/>
        <scheme val="minor"/>
      </rPr>
      <t>wa</t>
    </r>
    <r>
      <rPr>
        <sz val="11"/>
        <color theme="1"/>
        <rFont val="Calibri"/>
        <family val="2"/>
        <charset val="161"/>
        <scheme val="minor"/>
      </rPr>
      <t>*k*(v</t>
    </r>
    <r>
      <rPr>
        <vertAlign val="subscript"/>
        <sz val="11"/>
        <color theme="1"/>
        <rFont val="Calibri"/>
        <family val="2"/>
        <charset val="161"/>
        <scheme val="minor"/>
      </rPr>
      <t>wa</t>
    </r>
    <r>
      <rPr>
        <sz val="11"/>
        <color theme="1"/>
        <rFont val="Calibri"/>
        <family val="2"/>
        <charset val="161"/>
        <scheme val="minor"/>
      </rPr>
      <t>*cosα</t>
    </r>
    <r>
      <rPr>
        <vertAlign val="subscript"/>
        <sz val="11"/>
        <color theme="1"/>
        <rFont val="Calibri"/>
        <family val="2"/>
        <charset val="161"/>
        <scheme val="minor"/>
      </rPr>
      <t>cur</t>
    </r>
    <r>
      <rPr>
        <sz val="11"/>
        <color theme="1"/>
        <rFont val="Calibri"/>
        <family val="2"/>
        <charset val="161"/>
        <scheme val="minor"/>
      </rPr>
      <t>)</t>
    </r>
    <r>
      <rPr>
        <vertAlign val="superscript"/>
        <sz val="11"/>
        <color theme="1"/>
        <rFont val="Calibri"/>
        <family val="2"/>
        <charset val="161"/>
        <scheme val="minor"/>
      </rPr>
      <t>2</t>
    </r>
  </si>
  <si>
    <r>
      <t>v</t>
    </r>
    <r>
      <rPr>
        <vertAlign val="subscript"/>
        <sz val="11"/>
        <color theme="1"/>
        <rFont val="Calibri"/>
        <family val="2"/>
        <charset val="161"/>
        <scheme val="minor"/>
      </rPr>
      <t>wa</t>
    </r>
    <r>
      <rPr>
        <sz val="11"/>
        <color theme="1"/>
        <rFont val="Calibri"/>
        <family val="2"/>
        <charset val="161"/>
        <scheme val="minor"/>
      </rPr>
      <t>=</t>
    </r>
  </si>
  <si>
    <r>
      <t>α</t>
    </r>
    <r>
      <rPr>
        <vertAlign val="subscript"/>
        <sz val="11"/>
        <color theme="1"/>
        <rFont val="Calibri"/>
        <family val="2"/>
        <charset val="161"/>
        <scheme val="minor"/>
      </rPr>
      <t>wa</t>
    </r>
    <r>
      <rPr>
        <sz val="11"/>
        <color theme="1"/>
        <rFont val="Calibri"/>
        <family val="2"/>
        <charset val="161"/>
        <scheme val="minor"/>
      </rPr>
      <t>=</t>
    </r>
  </si>
  <si>
    <t>duration of impact (for use in fema)</t>
  </si>
  <si>
    <t>=W*v/(gt)=mv/t</t>
  </si>
  <si>
    <t>Force in hard impact (rigid str - deformable debris)</t>
  </si>
  <si>
    <t>Select force to continue</t>
  </si>
  <si>
    <t>Impact force</t>
  </si>
  <si>
    <t>rigid</t>
  </si>
  <si>
    <t>elastic</t>
  </si>
  <si>
    <t>type of debris</t>
  </si>
  <si>
    <t>Type of barrier</t>
  </si>
</sst>
</file>

<file path=xl/styles.xml><?xml version="1.0" encoding="utf-8"?>
<styleSheet xmlns="http://schemas.openxmlformats.org/spreadsheetml/2006/main">
  <numFmts count="8">
    <numFmt numFmtId="43" formatCode="_-* #,##0.00\ _€_-;\-* #,##0.00\ _€_-;_-* &quot;-&quot;??\ _€_-;_-@_-"/>
    <numFmt numFmtId="164" formatCode="_-* #,##0.00_-;\-* #,##0.00_-;_-* &quot;-&quot;??_-;_-@_-"/>
    <numFmt numFmtId="165" formatCode="dd/mm/yy;@"/>
    <numFmt numFmtId="166" formatCode="_-* #,##0\ _€_-;\-* #,##0\ _€_-;_-* &quot;-&quot;??\ _€_-;_-@_-"/>
    <numFmt numFmtId="167" formatCode="0.0"/>
    <numFmt numFmtId="168" formatCode="_-* #,##0.000\ _€_-;\-* #,##0.000\ _€_-;_-* &quot;-&quot;??\ _€_-;_-@_-"/>
    <numFmt numFmtId="169" formatCode="_-* #,##0.0000\ _€_-;\-* #,##0.0000\ _€_-;_-* &quot;-&quot;??\ _€_-;_-@_-"/>
    <numFmt numFmtId="170" formatCode="0.000"/>
  </numFmts>
  <fonts count="29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1"/>
    </font>
    <font>
      <b/>
      <sz val="11"/>
      <name val="Calibri"/>
      <family val="2"/>
      <charset val="161"/>
      <scheme val="minor"/>
    </font>
    <font>
      <b/>
      <sz val="16"/>
      <name val="Calibri"/>
      <family val="2"/>
      <charset val="161"/>
      <scheme val="minor"/>
    </font>
    <font>
      <b/>
      <sz val="10"/>
      <name val="Arial"/>
      <family val="2"/>
      <charset val="16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charset val="161"/>
      <scheme val="minor"/>
    </font>
    <font>
      <vertAlign val="superscript"/>
      <sz val="11"/>
      <color theme="1"/>
      <name val="Calibri"/>
      <family val="2"/>
      <charset val="161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</font>
    <font>
      <sz val="11"/>
      <name val="Calibri"/>
      <family val="2"/>
      <scheme val="minor"/>
    </font>
    <font>
      <vertAlign val="subscript"/>
      <sz val="11"/>
      <color indexed="8"/>
      <name val="Calibri"/>
      <family val="2"/>
      <charset val="161"/>
    </font>
    <font>
      <sz val="10"/>
      <color theme="1"/>
      <name val="Calibri"/>
      <family val="2"/>
      <charset val="161"/>
      <scheme val="minor"/>
    </font>
    <font>
      <vertAlign val="subscript"/>
      <sz val="11"/>
      <color indexed="8"/>
      <name val="Calibri"/>
      <family val="2"/>
    </font>
    <font>
      <vertAlign val="superscript"/>
      <sz val="11"/>
      <color indexed="8"/>
      <name val="Calibri"/>
      <family val="2"/>
      <charset val="161"/>
    </font>
    <font>
      <sz val="11"/>
      <color indexed="8"/>
      <name val="Calibri"/>
      <family val="2"/>
    </font>
    <font>
      <vertAlign val="superscript"/>
      <sz val="11"/>
      <color indexed="8"/>
      <name val="Calibri"/>
      <family val="2"/>
    </font>
    <font>
      <b/>
      <sz val="11"/>
      <color rgb="FF00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charset val="161"/>
      <scheme val="minor"/>
    </font>
    <font>
      <sz val="11"/>
      <color indexed="8"/>
      <name val="Calibri"/>
      <family val="2"/>
      <charset val="16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</cellStyleXfs>
  <cellXfs count="108">
    <xf numFmtId="0" fontId="0" fillId="0" borderId="0" xfId="0"/>
    <xf numFmtId="0" fontId="6" fillId="0" borderId="0" xfId="2" applyFont="1" applyFill="1" applyAlignment="1">
      <alignment horizontal="left"/>
    </xf>
    <xf numFmtId="0" fontId="5" fillId="0" borderId="0" xfId="2" applyFill="1" applyAlignment="1">
      <alignment horizontal="center" wrapText="1"/>
    </xf>
    <xf numFmtId="0" fontId="5" fillId="0" borderId="0" xfId="2" applyAlignment="1">
      <alignment vertical="center"/>
    </xf>
    <xf numFmtId="0" fontId="5" fillId="0" borderId="0" xfId="2"/>
    <xf numFmtId="0" fontId="5" fillId="0" borderId="0" xfId="2" applyFill="1"/>
    <xf numFmtId="165" fontId="7" fillId="0" borderId="0" xfId="2" applyNumberFormat="1" applyFont="1" applyFill="1" applyAlignment="1">
      <alignment horizontal="left"/>
    </xf>
    <xf numFmtId="165" fontId="8" fillId="0" borderId="0" xfId="2" applyNumberFormat="1" applyFont="1" applyFill="1" applyAlignment="1">
      <alignment horizontal="left"/>
    </xf>
    <xf numFmtId="0" fontId="9" fillId="0" borderId="0" xfId="2" applyFont="1" applyFill="1"/>
    <xf numFmtId="0" fontId="10" fillId="0" borderId="0" xfId="2" applyFont="1" applyFill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2" applyFont="1" applyAlignment="1">
      <alignment vertical="center"/>
    </xf>
    <xf numFmtId="0" fontId="11" fillId="0" borderId="0" xfId="2" applyFont="1" applyAlignment="1">
      <alignment horizontal="left" vertical="center"/>
    </xf>
    <xf numFmtId="2" fontId="5" fillId="0" borderId="0" xfId="2" applyNumberFormat="1" applyFont="1" applyFill="1" applyBorder="1" applyAlignment="1">
      <alignment horizontal="right" vertical="center"/>
    </xf>
    <xf numFmtId="2" fontId="3" fillId="0" borderId="0" xfId="0" applyNumberFormat="1" applyFont="1" applyAlignment="1">
      <alignment horizontal="center"/>
    </xf>
    <xf numFmtId="0" fontId="5" fillId="0" borderId="0" xfId="2" applyFont="1" applyAlignment="1">
      <alignment horizontal="right" vertical="center"/>
    </xf>
    <xf numFmtId="2" fontId="3" fillId="0" borderId="0" xfId="2" applyNumberFormat="1" applyFont="1" applyAlignment="1">
      <alignment horizontal="center" vertical="center"/>
    </xf>
    <xf numFmtId="0" fontId="5" fillId="0" borderId="0" xfId="2" applyFont="1" applyAlignment="1">
      <alignment vertical="center"/>
    </xf>
    <xf numFmtId="3" fontId="3" fillId="0" borderId="0" xfId="2" applyNumberFormat="1" applyFont="1" applyAlignment="1">
      <alignment horizontal="center" vertical="center"/>
    </xf>
    <xf numFmtId="0" fontId="5" fillId="0" borderId="0" xfId="2" applyAlignment="1">
      <alignment horizontal="right" vertical="center"/>
    </xf>
    <xf numFmtId="166" fontId="3" fillId="0" borderId="0" xfId="1" applyNumberFormat="1" applyFont="1" applyAlignment="1">
      <alignment horizontal="center"/>
    </xf>
    <xf numFmtId="0" fontId="3" fillId="0" borderId="0" xfId="2" applyFont="1" applyAlignment="1">
      <alignment horizontal="center" vertical="center"/>
    </xf>
    <xf numFmtId="2" fontId="5" fillId="0" borderId="0" xfId="2" applyNumberFormat="1" applyFont="1" applyBorder="1" applyAlignment="1">
      <alignment horizontal="right" vertical="center"/>
    </xf>
    <xf numFmtId="1" fontId="5" fillId="0" borderId="0" xfId="2" applyNumberFormat="1" applyBorder="1" applyAlignment="1">
      <alignment horizontal="left" vertical="center"/>
    </xf>
    <xf numFmtId="0" fontId="15" fillId="0" borderId="0" xfId="2" applyFont="1" applyAlignment="1">
      <alignment vertical="center"/>
    </xf>
    <xf numFmtId="0" fontId="5" fillId="0" borderId="0" xfId="2" applyFont="1"/>
    <xf numFmtId="2" fontId="5" fillId="0" borderId="0" xfId="2" applyNumberFormat="1" applyFont="1" applyAlignment="1">
      <alignment horizontal="center" vertical="center"/>
    </xf>
    <xf numFmtId="1" fontId="5" fillId="0" borderId="0" xfId="2" applyNumberFormat="1" applyFont="1" applyBorder="1" applyAlignment="1">
      <alignment horizontal="left" vertical="center"/>
    </xf>
    <xf numFmtId="0" fontId="2" fillId="0" borderId="0" xfId="2" applyFont="1" applyAlignment="1">
      <alignment horizontal="left" vertical="center"/>
    </xf>
    <xf numFmtId="2" fontId="5" fillId="0" borderId="0" xfId="2" applyNumberFormat="1" applyBorder="1" applyAlignment="1">
      <alignment horizontal="right" vertical="center"/>
    </xf>
    <xf numFmtId="0" fontId="0" fillId="0" borderId="0" xfId="2" applyFont="1" applyAlignment="1">
      <alignment horizontal="left" vertical="center"/>
    </xf>
    <xf numFmtId="0" fontId="5" fillId="0" borderId="0" xfId="2" applyAlignment="1">
      <alignment horizontal="right"/>
    </xf>
    <xf numFmtId="0" fontId="3" fillId="0" borderId="0" xfId="2" applyFont="1" applyAlignment="1">
      <alignment horizontal="center"/>
    </xf>
    <xf numFmtId="0" fontId="16" fillId="0" borderId="0" xfId="2" applyFont="1"/>
    <xf numFmtId="167" fontId="3" fillId="0" borderId="0" xfId="2" applyNumberFormat="1" applyFont="1" applyAlignment="1">
      <alignment horizontal="center" vertical="center"/>
    </xf>
    <xf numFmtId="0" fontId="17" fillId="0" borderId="0" xfId="3" applyFont="1" applyFill="1"/>
    <xf numFmtId="0" fontId="5" fillId="0" borderId="0" xfId="2" applyFill="1" applyAlignment="1">
      <alignment vertical="center"/>
    </xf>
    <xf numFmtId="0" fontId="5" fillId="0" borderId="0" xfId="2" applyFill="1" applyAlignment="1">
      <alignment horizontal="right" vertical="center"/>
    </xf>
    <xf numFmtId="0" fontId="3" fillId="0" borderId="0" xfId="2" applyFont="1" applyFill="1" applyAlignment="1">
      <alignment horizontal="center" vertic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2" applyFont="1" applyFill="1" applyAlignment="1">
      <alignment vertical="center"/>
    </xf>
    <xf numFmtId="0" fontId="15" fillId="0" borderId="0" xfId="2" applyFont="1"/>
    <xf numFmtId="2" fontId="5" fillId="0" borderId="0" xfId="2" applyNumberFormat="1" applyBorder="1" applyAlignment="1">
      <alignment horizontal="left" vertical="center"/>
    </xf>
    <xf numFmtId="0" fontId="5" fillId="0" borderId="0" xfId="2" applyAlignment="1">
      <alignment horizontal="center" vertical="center"/>
    </xf>
    <xf numFmtId="0" fontId="6" fillId="0" borderId="0" xfId="2" applyFont="1" applyFill="1" applyAlignment="1">
      <alignment horizontal="left" vertical="center"/>
    </xf>
    <xf numFmtId="0" fontId="4" fillId="0" borderId="0" xfId="2" applyFont="1" applyAlignment="1">
      <alignment vertical="center"/>
    </xf>
    <xf numFmtId="2" fontId="5" fillId="0" borderId="0" xfId="2" applyNumberFormat="1" applyFill="1" applyBorder="1" applyAlignment="1">
      <alignment horizontal="right" vertical="center"/>
    </xf>
    <xf numFmtId="3" fontId="5" fillId="0" borderId="0" xfId="2" applyNumberFormat="1" applyAlignment="1">
      <alignment horizontal="center" vertical="center"/>
    </xf>
    <xf numFmtId="1" fontId="5" fillId="0" borderId="0" xfId="2" applyNumberFormat="1" applyFill="1" applyBorder="1" applyAlignment="1">
      <alignment horizontal="left" vertical="center"/>
    </xf>
    <xf numFmtId="3" fontId="5" fillId="0" borderId="0" xfId="2" applyNumberFormat="1" applyFont="1" applyAlignment="1">
      <alignment horizontal="center" vertical="center"/>
    </xf>
    <xf numFmtId="1" fontId="5" fillId="0" borderId="0" xfId="2" applyNumberFormat="1" applyFont="1" applyFill="1" applyBorder="1" applyAlignment="1">
      <alignment horizontal="left" vertical="center"/>
    </xf>
    <xf numFmtId="0" fontId="4" fillId="0" borderId="0" xfId="2" applyFont="1" applyAlignment="1">
      <alignment horizontal="left" vertical="center"/>
    </xf>
    <xf numFmtId="43" fontId="0" fillId="0" borderId="0" xfId="0" applyNumberFormat="1"/>
    <xf numFmtId="166" fontId="0" fillId="0" borderId="0" xfId="0" applyNumberFormat="1"/>
    <xf numFmtId="43" fontId="19" fillId="0" borderId="0" xfId="4" applyNumberFormat="1" applyFont="1" applyBorder="1" applyAlignment="1">
      <alignment horizontal="right" vertical="center"/>
    </xf>
    <xf numFmtId="0" fontId="5" fillId="0" borderId="0" xfId="2" applyFont="1" applyBorder="1" applyAlignment="1">
      <alignment horizontal="right" vertical="center"/>
    </xf>
    <xf numFmtId="168" fontId="19" fillId="0" borderId="0" xfId="1" applyNumberFormat="1" applyFont="1" applyBorder="1" applyAlignment="1">
      <alignment horizontal="right" vertical="center"/>
    </xf>
    <xf numFmtId="0" fontId="5" fillId="0" borderId="0" xfId="2" applyFont="1" applyBorder="1" applyAlignment="1">
      <alignment vertical="center"/>
    </xf>
    <xf numFmtId="0" fontId="5" fillId="0" borderId="0" xfId="2" applyBorder="1" applyAlignment="1">
      <alignment vertical="center"/>
    </xf>
    <xf numFmtId="169" fontId="19" fillId="0" borderId="0" xfId="1" applyNumberFormat="1" applyFont="1" applyBorder="1" applyAlignment="1">
      <alignment horizontal="right" vertical="center"/>
    </xf>
    <xf numFmtId="43" fontId="19" fillId="0" borderId="0" xfId="1" applyFont="1" applyBorder="1" applyAlignment="1">
      <alignment horizontal="right" vertical="center"/>
    </xf>
    <xf numFmtId="0" fontId="5" fillId="0" borderId="0" xfId="2" quotePrefix="1" applyFont="1" applyBorder="1" applyAlignment="1">
      <alignment vertical="center"/>
    </xf>
    <xf numFmtId="0" fontId="5" fillId="0" borderId="0" xfId="2" quotePrefix="1" applyFont="1" applyAlignment="1">
      <alignment horizontal="left" vertical="center"/>
    </xf>
    <xf numFmtId="49" fontId="5" fillId="0" borderId="0" xfId="2" quotePrefix="1" applyNumberFormat="1" applyAlignment="1">
      <alignment horizontal="left" vertical="center"/>
    </xf>
    <xf numFmtId="166" fontId="0" fillId="0" borderId="0" xfId="1" applyNumberFormat="1" applyFont="1"/>
    <xf numFmtId="0" fontId="22" fillId="0" borderId="0" xfId="2" quotePrefix="1" applyFont="1" applyAlignment="1">
      <alignment horizontal="left"/>
    </xf>
    <xf numFmtId="0" fontId="0" fillId="0" borderId="0" xfId="0" quotePrefix="1"/>
    <xf numFmtId="0" fontId="11" fillId="0" borderId="0" xfId="0" applyFont="1"/>
    <xf numFmtId="0" fontId="0" fillId="0" borderId="1" xfId="0" applyBorder="1"/>
    <xf numFmtId="0" fontId="0" fillId="0" borderId="2" xfId="0" applyFill="1" applyBorder="1"/>
    <xf numFmtId="170" fontId="0" fillId="0" borderId="1" xfId="0" applyNumberFormat="1" applyBorder="1"/>
    <xf numFmtId="3" fontId="0" fillId="0" borderId="1" xfId="0" applyNumberFormat="1" applyBorder="1"/>
    <xf numFmtId="0" fontId="24" fillId="0" borderId="0" xfId="0" applyFont="1" applyAlignment="1">
      <alignment horizontal="center" readingOrder="1"/>
    </xf>
    <xf numFmtId="0" fontId="0" fillId="0" borderId="1" xfId="0" applyBorder="1" applyAlignment="1">
      <alignment horizontal="right"/>
    </xf>
    <xf numFmtId="2" fontId="0" fillId="0" borderId="0" xfId="0" applyNumberFormat="1"/>
    <xf numFmtId="3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3" fontId="0" fillId="0" borderId="0" xfId="0" applyNumberFormat="1" applyBorder="1"/>
    <xf numFmtId="164" fontId="0" fillId="0" borderId="0" xfId="0" applyNumberFormat="1"/>
    <xf numFmtId="0" fontId="0" fillId="0" borderId="3" xfId="0" applyBorder="1"/>
    <xf numFmtId="164" fontId="0" fillId="0" borderId="4" xfId="0" applyNumberFormat="1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6" xfId="0" applyBorder="1" applyAlignment="1">
      <alignment horizontal="center" vertical="top"/>
    </xf>
    <xf numFmtId="0" fontId="25" fillId="0" borderId="1" xfId="0" applyFont="1" applyBorder="1" applyAlignment="1">
      <alignment horizontal="center"/>
    </xf>
    <xf numFmtId="167" fontId="26" fillId="0" borderId="1" xfId="3" applyNumberFormat="1" applyFont="1" applyBorder="1" applyAlignment="1">
      <alignment horizontal="center"/>
    </xf>
    <xf numFmtId="167" fontId="26" fillId="0" borderId="1" xfId="3" applyNumberFormat="1" applyFont="1" applyFill="1" applyBorder="1" applyAlignment="1">
      <alignment horizontal="center"/>
    </xf>
    <xf numFmtId="0" fontId="4" fillId="0" borderId="0" xfId="2" applyFont="1"/>
    <xf numFmtId="166" fontId="4" fillId="0" borderId="0" xfId="0" applyNumberFormat="1" applyFont="1" applyBorder="1"/>
    <xf numFmtId="0" fontId="4" fillId="0" borderId="0" xfId="0" applyFont="1" applyBorder="1"/>
    <xf numFmtId="166" fontId="0" fillId="0" borderId="0" xfId="0" applyNumberFormat="1" applyBorder="1"/>
    <xf numFmtId="2" fontId="0" fillId="0" borderId="1" xfId="0" applyNumberFormat="1" applyBorder="1"/>
    <xf numFmtId="3" fontId="0" fillId="0" borderId="5" xfId="0" applyNumberFormat="1" applyBorder="1"/>
    <xf numFmtId="43" fontId="19" fillId="0" borderId="0" xfId="4" applyNumberFormat="1" applyFont="1" applyBorder="1" applyAlignment="1">
      <alignment horizontal="center" vertical="center"/>
    </xf>
    <xf numFmtId="2" fontId="5" fillId="0" borderId="0" xfId="2" applyNumberFormat="1" applyAlignment="1">
      <alignment horizontal="center" vertical="center"/>
    </xf>
    <xf numFmtId="0" fontId="27" fillId="0" borderId="0" xfId="0" applyFont="1"/>
    <xf numFmtId="166" fontId="0" fillId="0" borderId="7" xfId="1" applyNumberFormat="1" applyFont="1" applyBorder="1"/>
    <xf numFmtId="0" fontId="1" fillId="0" borderId="0" xfId="2" applyFont="1" applyFill="1" applyAlignment="1">
      <alignment vertical="center"/>
    </xf>
    <xf numFmtId="166" fontId="3" fillId="0" borderId="0" xfId="1" applyNumberFormat="1" applyFont="1"/>
    <xf numFmtId="0" fontId="1" fillId="0" borderId="0" xfId="2" applyFont="1" applyAlignment="1">
      <alignment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</cellXfs>
  <cellStyles count="8">
    <cellStyle name="Comma" xfId="1" builtinId="3"/>
    <cellStyle name="Comma 2" xfId="4"/>
    <cellStyle name="Comma 2 2" xfId="5"/>
    <cellStyle name="Normal" xfId="0" builtinId="0"/>
    <cellStyle name="Normal 2" xfId="2"/>
    <cellStyle name="Normal 2 2" xfId="6"/>
    <cellStyle name="Normal 3" xfId="3"/>
    <cellStyle name="Normal 3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 lang="el-GR" sz="1100"/>
            </a:pPr>
            <a:r>
              <a:rPr lang="en-US" sz="1100"/>
              <a:t>Hydrostatic Loading</a:t>
            </a:r>
          </a:p>
          <a:p>
            <a:pPr>
              <a:defRPr lang="el-GR" sz="1100"/>
            </a:pPr>
            <a:r>
              <a:rPr lang="en-US" sz="1100"/>
              <a:t>  N/m</a:t>
            </a:r>
            <a:endParaRPr lang="en-US" sz="1100" baseline="30000"/>
          </a:p>
        </c:rich>
      </c:tx>
      <c:layout>
        <c:manualLayout>
          <c:xMode val="edge"/>
          <c:yMode val="edge"/>
          <c:x val="0.18336567998663292"/>
          <c:y val="3.9511111111111191E-2"/>
        </c:manualLayout>
      </c:layout>
    </c:title>
    <c:plotArea>
      <c:layout/>
      <c:scatterChart>
        <c:scatterStyle val="lineMarker"/>
        <c:ser>
          <c:idx val="0"/>
          <c:order val="0"/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Loading!$D$112:$D$119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3924</c:v>
                </c:pt>
                <c:pt idx="6">
                  <c:v>3924</c:v>
                </c:pt>
                <c:pt idx="7">
                  <c:v>8829</c:v>
                </c:pt>
              </c:numCache>
            </c:numRef>
          </c:xVal>
          <c:yVal>
            <c:numRef>
              <c:f>Loading!$C$112:$C$119</c:f>
              <c:numCache>
                <c:formatCode>0.000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</c:v>
                </c:pt>
                <c:pt idx="4">
                  <c:v>0.9</c:v>
                </c:pt>
                <c:pt idx="5">
                  <c:v>0.5</c:v>
                </c:pt>
                <c:pt idx="6">
                  <c:v>0.5</c:v>
                </c:pt>
                <c:pt idx="7">
                  <c:v>0</c:v>
                </c:pt>
              </c:numCache>
            </c:numRef>
          </c:yVal>
        </c:ser>
        <c:axId val="48327296"/>
        <c:axId val="48361856"/>
      </c:scatterChart>
      <c:valAx>
        <c:axId val="48327296"/>
        <c:scaling>
          <c:orientation val="minMax"/>
        </c:scaling>
        <c:axPos val="b"/>
        <c:numFmt formatCode="0" sourceLinked="0"/>
        <c:tickLblPos val="nextTo"/>
        <c:txPr>
          <a:bodyPr/>
          <a:lstStyle/>
          <a:p>
            <a:pPr>
              <a:defRPr lang="el-GR"/>
            </a:pPr>
            <a:endParaRPr lang="el-GR"/>
          </a:p>
        </c:txPr>
        <c:crossAx val="48361856"/>
        <c:crosses val="autoZero"/>
        <c:crossBetween val="midCat"/>
      </c:valAx>
      <c:valAx>
        <c:axId val="48361856"/>
        <c:scaling>
          <c:orientation val="minMax"/>
        </c:scaling>
        <c:axPos val="l"/>
        <c:majorGridlines/>
        <c:numFmt formatCode="0.000" sourceLinked="1"/>
        <c:tickLblPos val="nextTo"/>
        <c:txPr>
          <a:bodyPr/>
          <a:lstStyle/>
          <a:p>
            <a:pPr>
              <a:defRPr lang="el-GR"/>
            </a:pPr>
            <a:endParaRPr lang="el-GR"/>
          </a:p>
        </c:txPr>
        <c:crossAx val="48327296"/>
        <c:crosses val="autoZero"/>
        <c:crossBetween val="midCat"/>
      </c:valAx>
    </c:plotArea>
    <c:plotVisOnly val="1"/>
  </c:chart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 lang="el-GR" sz="1100"/>
            </a:pPr>
            <a:r>
              <a:rPr lang="en-US" sz="1100"/>
              <a:t>Wind Loading</a:t>
            </a:r>
          </a:p>
          <a:p>
            <a:pPr>
              <a:defRPr lang="el-GR" sz="1100"/>
            </a:pPr>
            <a:r>
              <a:rPr lang="en-US" sz="1100"/>
              <a:t>  N/m</a:t>
            </a:r>
            <a:endParaRPr lang="en-US" sz="1100" baseline="30000"/>
          </a:p>
        </c:rich>
      </c:tx>
      <c:layout>
        <c:manualLayout>
          <c:xMode val="edge"/>
          <c:yMode val="edge"/>
          <c:x val="0.18336567998663292"/>
          <c:y val="3.9511111111111191E-2"/>
        </c:manualLayout>
      </c:layout>
    </c:title>
    <c:plotArea>
      <c:layout/>
      <c:scatterChart>
        <c:scatterStyle val="lineMarker"/>
        <c:ser>
          <c:idx val="0"/>
          <c:order val="0"/>
          <c:spPr>
            <a:ln>
              <a:solidFill>
                <a:schemeClr val="accent6"/>
              </a:solidFill>
            </a:ln>
          </c:spPr>
          <c:marker>
            <c:symbol val="none"/>
          </c:marker>
          <c:xVal>
            <c:numRef>
              <c:f>Loading!$E$112:$E$119</c:f>
              <c:numCache>
                <c:formatCode>#,##0</c:formatCode>
                <c:ptCount val="8"/>
                <c:pt idx="0">
                  <c:v>0</c:v>
                </c:pt>
                <c:pt idx="1">
                  <c:v>810</c:v>
                </c:pt>
                <c:pt idx="2">
                  <c:v>810</c:v>
                </c:pt>
                <c:pt idx="3">
                  <c:v>810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xVal>
          <c:yVal>
            <c:numRef>
              <c:f>Loading!$C$112:$C$119</c:f>
              <c:numCache>
                <c:formatCode>0.000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</c:v>
                </c:pt>
                <c:pt idx="4">
                  <c:v>0.9</c:v>
                </c:pt>
                <c:pt idx="5">
                  <c:v>0.5</c:v>
                </c:pt>
                <c:pt idx="6">
                  <c:v>0.5</c:v>
                </c:pt>
                <c:pt idx="7">
                  <c:v>0</c:v>
                </c:pt>
              </c:numCache>
            </c:numRef>
          </c:yVal>
        </c:ser>
        <c:axId val="47273472"/>
        <c:axId val="47275008"/>
      </c:scatterChart>
      <c:valAx>
        <c:axId val="47273472"/>
        <c:scaling>
          <c:orientation val="minMax"/>
        </c:scaling>
        <c:axPos val="b"/>
        <c:numFmt formatCode="0" sourceLinked="0"/>
        <c:tickLblPos val="nextTo"/>
        <c:txPr>
          <a:bodyPr/>
          <a:lstStyle/>
          <a:p>
            <a:pPr>
              <a:defRPr lang="el-GR"/>
            </a:pPr>
            <a:endParaRPr lang="el-GR"/>
          </a:p>
        </c:txPr>
        <c:crossAx val="47275008"/>
        <c:crosses val="autoZero"/>
        <c:crossBetween val="midCat"/>
      </c:valAx>
      <c:valAx>
        <c:axId val="47275008"/>
        <c:scaling>
          <c:orientation val="minMax"/>
        </c:scaling>
        <c:axPos val="l"/>
        <c:majorGridlines/>
        <c:numFmt formatCode="0.000" sourceLinked="1"/>
        <c:tickLblPos val="nextTo"/>
        <c:txPr>
          <a:bodyPr/>
          <a:lstStyle/>
          <a:p>
            <a:pPr>
              <a:defRPr lang="el-GR"/>
            </a:pPr>
            <a:endParaRPr lang="el-GR"/>
          </a:p>
        </c:txPr>
        <c:crossAx val="47273472"/>
        <c:crosses val="autoZero"/>
        <c:crossBetween val="midCat"/>
      </c:valAx>
    </c:plotArea>
    <c:plotVisOnly val="1"/>
  </c:chart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 lang="el-GR" sz="1100"/>
            </a:pPr>
            <a:r>
              <a:rPr lang="en-US" sz="1100"/>
              <a:t>Current Loading</a:t>
            </a:r>
          </a:p>
          <a:p>
            <a:pPr>
              <a:defRPr lang="el-GR" sz="1100"/>
            </a:pPr>
            <a:r>
              <a:rPr lang="en-US" sz="1100"/>
              <a:t>  N/m</a:t>
            </a:r>
            <a:endParaRPr lang="en-US" sz="1100" baseline="30000"/>
          </a:p>
        </c:rich>
      </c:tx>
      <c:layout>
        <c:manualLayout>
          <c:xMode val="edge"/>
          <c:yMode val="edge"/>
          <c:x val="0.18336567998663292"/>
          <c:y val="3.9511111111111191E-2"/>
        </c:manualLayout>
      </c:layout>
    </c:title>
    <c:plotArea>
      <c:layout/>
      <c:scatterChart>
        <c:scatterStyle val="lineMarker"/>
        <c:ser>
          <c:idx val="0"/>
          <c:order val="0"/>
          <c:spPr>
            <a:ln>
              <a:solidFill>
                <a:schemeClr val="tx2"/>
              </a:solidFill>
            </a:ln>
          </c:spPr>
          <c:marker>
            <c:symbol val="none"/>
          </c:marker>
          <c:xVal>
            <c:numRef>
              <c:f>Loading!$H$112:$H$119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2880.0000000000005</c:v>
                </c:pt>
                <c:pt idx="5">
                  <c:v>1600.0000000000002</c:v>
                </c:pt>
                <c:pt idx="6">
                  <c:v>1600.0000000000002</c:v>
                </c:pt>
                <c:pt idx="7">
                  <c:v>0</c:v>
                </c:pt>
              </c:numCache>
            </c:numRef>
          </c:xVal>
          <c:yVal>
            <c:numRef>
              <c:f>Loading!$C$112:$C$119</c:f>
              <c:numCache>
                <c:formatCode>0.000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</c:v>
                </c:pt>
                <c:pt idx="4">
                  <c:v>0.9</c:v>
                </c:pt>
                <c:pt idx="5">
                  <c:v>0.5</c:v>
                </c:pt>
                <c:pt idx="6">
                  <c:v>0.5</c:v>
                </c:pt>
                <c:pt idx="7">
                  <c:v>0</c:v>
                </c:pt>
              </c:numCache>
            </c:numRef>
          </c:yVal>
        </c:ser>
        <c:axId val="47282432"/>
        <c:axId val="47288320"/>
      </c:scatterChart>
      <c:valAx>
        <c:axId val="47282432"/>
        <c:scaling>
          <c:orientation val="minMax"/>
        </c:scaling>
        <c:axPos val="b"/>
        <c:numFmt formatCode="0" sourceLinked="0"/>
        <c:tickLblPos val="nextTo"/>
        <c:txPr>
          <a:bodyPr/>
          <a:lstStyle/>
          <a:p>
            <a:pPr>
              <a:defRPr lang="el-GR"/>
            </a:pPr>
            <a:endParaRPr lang="el-GR"/>
          </a:p>
        </c:txPr>
        <c:crossAx val="47288320"/>
        <c:crosses val="autoZero"/>
        <c:crossBetween val="midCat"/>
      </c:valAx>
      <c:valAx>
        <c:axId val="47288320"/>
        <c:scaling>
          <c:orientation val="minMax"/>
        </c:scaling>
        <c:axPos val="l"/>
        <c:majorGridlines/>
        <c:numFmt formatCode="0.000" sourceLinked="1"/>
        <c:tickLblPos val="nextTo"/>
        <c:txPr>
          <a:bodyPr/>
          <a:lstStyle/>
          <a:p>
            <a:pPr>
              <a:defRPr lang="el-GR"/>
            </a:pPr>
            <a:endParaRPr lang="el-GR"/>
          </a:p>
        </c:txPr>
        <c:crossAx val="47282432"/>
        <c:crosses val="autoZero"/>
        <c:crossBetween val="midCat"/>
      </c:valAx>
    </c:plotArea>
    <c:plotVisOnly val="1"/>
  </c:chart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 lang="el-GR" sz="1100"/>
            </a:pPr>
            <a:r>
              <a:rPr lang="en-US" sz="1100"/>
              <a:t>Wind Loading at B</a:t>
            </a:r>
          </a:p>
          <a:p>
            <a:pPr>
              <a:defRPr lang="el-GR" sz="1100"/>
            </a:pPr>
            <a:r>
              <a:rPr lang="en-US" sz="1100"/>
              <a:t>  N/m</a:t>
            </a:r>
            <a:endParaRPr lang="en-US" sz="1100" baseline="30000"/>
          </a:p>
        </c:rich>
      </c:tx>
      <c:layout>
        <c:manualLayout>
          <c:xMode val="edge"/>
          <c:yMode val="edge"/>
          <c:x val="0.18336567998663292"/>
          <c:y val="3.9511111111111191E-2"/>
        </c:manualLayout>
      </c:layout>
    </c:title>
    <c:plotArea>
      <c:layout/>
      <c:scatterChart>
        <c:scatterStyle val="lineMarker"/>
        <c:ser>
          <c:idx val="0"/>
          <c:order val="0"/>
          <c:spPr>
            <a:ln w="25400" cap="flat" cmpd="sng" algn="ctr">
              <a:solidFill>
                <a:schemeClr val="accent6"/>
              </a:solidFill>
              <a:prstDash val="solid"/>
            </a:ln>
            <a:effectLst/>
          </c:spPr>
          <c:marker>
            <c:symbol val="none"/>
          </c:marker>
          <c:xVal>
            <c:numRef>
              <c:f>Loading!$AC$137:$AJ$137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0.25</c:v>
                </c:pt>
                <c:pt idx="3">
                  <c:v>0.25</c:v>
                </c:pt>
                <c:pt idx="4" formatCode="_-* #,##0.00\ _€_-;\-* #,##0.00\ _€_-;_-* &quot;-&quot;??\ _€_-;_-@_-">
                  <c:v>0.75</c:v>
                </c:pt>
                <c:pt idx="5" formatCode="_-* #,##0.00\ _€_-;\-* #,##0.00\ _€_-;_-* &quot;-&quot;??\ _€_-;_-@_-">
                  <c:v>0.75</c:v>
                </c:pt>
                <c:pt idx="6" formatCode="0.00">
                  <c:v>1</c:v>
                </c:pt>
                <c:pt idx="7" formatCode="0.00">
                  <c:v>1</c:v>
                </c:pt>
              </c:numCache>
            </c:numRef>
          </c:xVal>
          <c:yVal>
            <c:numRef>
              <c:f>Loading!$AC$139:$AJ$139</c:f>
              <c:numCache>
                <c:formatCode>#,##0</c:formatCode>
                <c:ptCount val="8"/>
                <c:pt idx="0" formatCode="General">
                  <c:v>0</c:v>
                </c:pt>
                <c:pt idx="1">
                  <c:v>81</c:v>
                </c:pt>
                <c:pt idx="2">
                  <c:v>81</c:v>
                </c:pt>
                <c:pt idx="3">
                  <c:v>81</c:v>
                </c:pt>
                <c:pt idx="4">
                  <c:v>81</c:v>
                </c:pt>
                <c:pt idx="5">
                  <c:v>81</c:v>
                </c:pt>
                <c:pt idx="6">
                  <c:v>81</c:v>
                </c:pt>
                <c:pt idx="7" formatCode="General">
                  <c:v>0</c:v>
                </c:pt>
              </c:numCache>
            </c:numRef>
          </c:yVal>
        </c:ser>
        <c:axId val="47295488"/>
        <c:axId val="47309568"/>
      </c:scatterChart>
      <c:valAx>
        <c:axId val="47295488"/>
        <c:scaling>
          <c:orientation val="minMax"/>
        </c:scaling>
        <c:axPos val="b"/>
        <c:numFmt formatCode="0.00" sourceLinked="0"/>
        <c:tickLblPos val="nextTo"/>
        <c:txPr>
          <a:bodyPr/>
          <a:lstStyle/>
          <a:p>
            <a:pPr>
              <a:defRPr lang="el-GR"/>
            </a:pPr>
            <a:endParaRPr lang="el-GR"/>
          </a:p>
        </c:txPr>
        <c:crossAx val="47309568"/>
        <c:crosses val="autoZero"/>
        <c:crossBetween val="midCat"/>
      </c:valAx>
      <c:valAx>
        <c:axId val="47309568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l-GR"/>
            </a:pPr>
            <a:endParaRPr lang="el-GR"/>
          </a:p>
        </c:txPr>
        <c:crossAx val="47295488"/>
        <c:crosses val="autoZero"/>
        <c:crossBetween val="midCat"/>
      </c:valAx>
    </c:plotArea>
    <c:plotVisOnly val="1"/>
  </c:chart>
  <c:printSettings>
    <c:headerFooter/>
    <c:pageMargins b="0.75000000000000477" l="0.70000000000000062" r="0.70000000000000062" t="0.75000000000000477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 lang="el-GR" sz="1100"/>
            </a:pPr>
            <a:r>
              <a:rPr lang="en-US" sz="1100"/>
              <a:t>Wave Loading at B</a:t>
            </a:r>
          </a:p>
          <a:p>
            <a:pPr>
              <a:defRPr lang="el-GR" sz="1100"/>
            </a:pPr>
            <a:r>
              <a:rPr lang="en-US" sz="1100"/>
              <a:t>  N/m</a:t>
            </a:r>
            <a:endParaRPr lang="en-US" sz="1100" baseline="30000"/>
          </a:p>
        </c:rich>
      </c:tx>
      <c:layout>
        <c:manualLayout>
          <c:xMode val="edge"/>
          <c:yMode val="edge"/>
          <c:x val="0.18336567998663292"/>
          <c:y val="3.9511111111111191E-2"/>
        </c:manualLayout>
      </c:layout>
    </c:title>
    <c:plotArea>
      <c:layout/>
      <c:scatterChart>
        <c:scatterStyle val="lineMarker"/>
        <c:ser>
          <c:idx val="0"/>
          <c:order val="0"/>
          <c:spPr>
            <a:ln w="25400" cap="flat" cmpd="sng" algn="ctr">
              <a:solidFill>
                <a:schemeClr val="accent1"/>
              </a:solidFill>
              <a:prstDash val="solid"/>
            </a:ln>
            <a:effectLst/>
          </c:spPr>
          <c:marker>
            <c:symbol val="none"/>
          </c:marker>
          <c:xVal>
            <c:numRef>
              <c:f>Loading!$AC$137:$AJ$137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0.25</c:v>
                </c:pt>
                <c:pt idx="3">
                  <c:v>0.25</c:v>
                </c:pt>
                <c:pt idx="4" formatCode="_-* #,##0.00\ _€_-;\-* #,##0.00\ _€_-;_-* &quot;-&quot;??\ _€_-;_-@_-">
                  <c:v>0.75</c:v>
                </c:pt>
                <c:pt idx="5" formatCode="_-* #,##0.00\ _€_-;\-* #,##0.00\ _€_-;_-* &quot;-&quot;??\ _€_-;_-@_-">
                  <c:v>0.75</c:v>
                </c:pt>
                <c:pt idx="6" formatCode="0.00">
                  <c:v>1</c:v>
                </c:pt>
                <c:pt idx="7" formatCode="0.00">
                  <c:v>1</c:v>
                </c:pt>
              </c:numCache>
            </c:numRef>
          </c:xVal>
          <c:yVal>
            <c:numRef>
              <c:f>Loading!$AC$140:$AJ$140</c:f>
              <c:numCache>
                <c:formatCode>#,##0</c:formatCode>
                <c:ptCount val="8"/>
                <c:pt idx="0" formatCode="General">
                  <c:v>0</c:v>
                </c:pt>
                <c:pt idx="1">
                  <c:v>102.60991830580643</c:v>
                </c:pt>
                <c:pt idx="2">
                  <c:v>102.60991830580643</c:v>
                </c:pt>
                <c:pt idx="3">
                  <c:v>102.60991830580643</c:v>
                </c:pt>
                <c:pt idx="4">
                  <c:v>102.60991830580643</c:v>
                </c:pt>
                <c:pt idx="5">
                  <c:v>102.60991830580643</c:v>
                </c:pt>
                <c:pt idx="6">
                  <c:v>102.60991830580643</c:v>
                </c:pt>
                <c:pt idx="7">
                  <c:v>0</c:v>
                </c:pt>
              </c:numCache>
            </c:numRef>
          </c:yVal>
        </c:ser>
        <c:axId val="47329280"/>
        <c:axId val="47330816"/>
      </c:scatterChart>
      <c:valAx>
        <c:axId val="47329280"/>
        <c:scaling>
          <c:orientation val="minMax"/>
        </c:scaling>
        <c:axPos val="b"/>
        <c:numFmt formatCode="0.00" sourceLinked="0"/>
        <c:tickLblPos val="nextTo"/>
        <c:txPr>
          <a:bodyPr/>
          <a:lstStyle/>
          <a:p>
            <a:pPr>
              <a:defRPr lang="el-GR"/>
            </a:pPr>
            <a:endParaRPr lang="el-GR"/>
          </a:p>
        </c:txPr>
        <c:crossAx val="47330816"/>
        <c:crosses val="autoZero"/>
        <c:crossBetween val="midCat"/>
      </c:valAx>
      <c:valAx>
        <c:axId val="47330816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l-GR"/>
            </a:pPr>
            <a:endParaRPr lang="el-GR"/>
          </a:p>
        </c:txPr>
        <c:crossAx val="47329280"/>
        <c:crosses val="autoZero"/>
        <c:crossBetween val="midCat"/>
      </c:valAx>
    </c:plotArea>
    <c:plotVisOnly val="1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 lang="el-GR" sz="1100"/>
            </a:pPr>
            <a:r>
              <a:rPr lang="en-US" sz="1100"/>
              <a:t>Current Loading at C</a:t>
            </a:r>
          </a:p>
          <a:p>
            <a:pPr>
              <a:defRPr lang="el-GR" sz="1100"/>
            </a:pPr>
            <a:r>
              <a:rPr lang="en-US" sz="1100"/>
              <a:t>  N/m</a:t>
            </a:r>
            <a:endParaRPr lang="en-US" sz="1100" baseline="30000"/>
          </a:p>
        </c:rich>
      </c:tx>
      <c:layout>
        <c:manualLayout>
          <c:xMode val="edge"/>
          <c:yMode val="edge"/>
          <c:x val="0.18336567998663292"/>
          <c:y val="3.9511111111111191E-2"/>
        </c:manualLayout>
      </c:layout>
    </c:title>
    <c:plotArea>
      <c:layout/>
      <c:scatterChart>
        <c:scatterStyle val="lineMarker"/>
        <c:ser>
          <c:idx val="0"/>
          <c:order val="0"/>
          <c:spPr>
            <a:ln w="25400" cap="flat" cmpd="sng" algn="ctr">
              <a:solidFill>
                <a:schemeClr val="tx2"/>
              </a:solidFill>
              <a:prstDash val="solid"/>
            </a:ln>
            <a:effectLst/>
          </c:spPr>
          <c:marker>
            <c:symbol val="none"/>
          </c:marker>
          <c:xVal>
            <c:numRef>
              <c:f>Loading!$AC$137:$AJ$137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0.25</c:v>
                </c:pt>
                <c:pt idx="3">
                  <c:v>0.25</c:v>
                </c:pt>
                <c:pt idx="4" formatCode="_-* #,##0.00\ _€_-;\-* #,##0.00\ _€_-;_-* &quot;-&quot;??\ _€_-;_-@_-">
                  <c:v>0.75</c:v>
                </c:pt>
                <c:pt idx="5" formatCode="_-* #,##0.00\ _€_-;\-* #,##0.00\ _€_-;_-* &quot;-&quot;??\ _€_-;_-@_-">
                  <c:v>0.75</c:v>
                </c:pt>
                <c:pt idx="6" formatCode="0.00">
                  <c:v>1</c:v>
                </c:pt>
                <c:pt idx="7" formatCode="0.00">
                  <c:v>1</c:v>
                </c:pt>
              </c:numCache>
            </c:numRef>
          </c:xVal>
          <c:yVal>
            <c:numRef>
              <c:f>Loading!$AC$143:$AJ$143</c:f>
              <c:numCache>
                <c:formatCode>#,##0</c:formatCode>
                <c:ptCount val="8"/>
                <c:pt idx="0" formatCode="General">
                  <c:v>0</c:v>
                </c:pt>
                <c:pt idx="1">
                  <c:v>288.00000000000006</c:v>
                </c:pt>
                <c:pt idx="2">
                  <c:v>288.00000000000006</c:v>
                </c:pt>
                <c:pt idx="3">
                  <c:v>288.00000000000006</c:v>
                </c:pt>
                <c:pt idx="4">
                  <c:v>288.00000000000006</c:v>
                </c:pt>
                <c:pt idx="5">
                  <c:v>288.00000000000006</c:v>
                </c:pt>
                <c:pt idx="6">
                  <c:v>288.00000000000006</c:v>
                </c:pt>
                <c:pt idx="7" formatCode="General">
                  <c:v>0</c:v>
                </c:pt>
              </c:numCache>
            </c:numRef>
          </c:yVal>
        </c:ser>
        <c:axId val="47338240"/>
        <c:axId val="47339776"/>
      </c:scatterChart>
      <c:valAx>
        <c:axId val="47338240"/>
        <c:scaling>
          <c:orientation val="minMax"/>
        </c:scaling>
        <c:axPos val="b"/>
        <c:numFmt formatCode="0.00" sourceLinked="0"/>
        <c:tickLblPos val="nextTo"/>
        <c:txPr>
          <a:bodyPr/>
          <a:lstStyle/>
          <a:p>
            <a:pPr>
              <a:defRPr lang="el-GR"/>
            </a:pPr>
            <a:endParaRPr lang="el-GR"/>
          </a:p>
        </c:txPr>
        <c:crossAx val="47339776"/>
        <c:crosses val="autoZero"/>
        <c:crossBetween val="midCat"/>
      </c:valAx>
      <c:valAx>
        <c:axId val="47339776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l-GR"/>
            </a:pPr>
            <a:endParaRPr lang="el-GR"/>
          </a:p>
        </c:txPr>
        <c:crossAx val="47338240"/>
        <c:crosses val="autoZero"/>
        <c:crossBetween val="midCat"/>
      </c:valAx>
    </c:plotArea>
    <c:plotVisOnly val="1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 lang="el-GR" sz="1100"/>
            </a:pPr>
            <a:r>
              <a:rPr lang="en-US" sz="1100"/>
              <a:t>Wave Loading    </a:t>
            </a:r>
          </a:p>
          <a:p>
            <a:pPr>
              <a:defRPr lang="el-GR" sz="1100"/>
            </a:pPr>
            <a:r>
              <a:rPr lang="en-US" sz="1100"/>
              <a:t> N/m</a:t>
            </a:r>
            <a:endParaRPr lang="en-US" sz="1100" baseline="30000"/>
          </a:p>
        </c:rich>
      </c:tx>
      <c:layout/>
    </c:title>
    <c:plotArea>
      <c:layout/>
      <c:scatterChart>
        <c:scatterStyle val="lineMarker"/>
        <c:ser>
          <c:idx val="0"/>
          <c:order val="0"/>
          <c:marker>
            <c:symbol val="none"/>
          </c:marker>
          <c:xVal>
            <c:numRef>
              <c:f>Loading!$F$112:$F$119</c:f>
              <c:numCache>
                <c:formatCode>#,##0</c:formatCode>
                <c:ptCount val="8"/>
                <c:pt idx="0">
                  <c:v>0</c:v>
                </c:pt>
                <c:pt idx="1">
                  <c:v>342.03306101935499</c:v>
                </c:pt>
                <c:pt idx="2">
                  <c:v>342.03306101935499</c:v>
                </c:pt>
                <c:pt idx="3">
                  <c:v>1026.0991830580642</c:v>
                </c:pt>
                <c:pt idx="4">
                  <c:v>1026.0991830580642</c:v>
                </c:pt>
                <c:pt idx="5">
                  <c:v>1002.2377728595139</c:v>
                </c:pt>
                <c:pt idx="6">
                  <c:v>1002.2377728595139</c:v>
                </c:pt>
                <c:pt idx="7">
                  <c:v>983.14864470067369</c:v>
                </c:pt>
              </c:numCache>
            </c:numRef>
          </c:xVal>
          <c:yVal>
            <c:numRef>
              <c:f>Loading!$C$112:$C$119</c:f>
              <c:numCache>
                <c:formatCode>0.000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</c:v>
                </c:pt>
                <c:pt idx="4">
                  <c:v>0.9</c:v>
                </c:pt>
                <c:pt idx="5">
                  <c:v>0.5</c:v>
                </c:pt>
                <c:pt idx="6">
                  <c:v>0.5</c:v>
                </c:pt>
                <c:pt idx="7">
                  <c:v>0</c:v>
                </c:pt>
              </c:numCache>
            </c:numRef>
          </c:yVal>
        </c:ser>
        <c:axId val="49362432"/>
        <c:axId val="49363968"/>
      </c:scatterChart>
      <c:valAx>
        <c:axId val="49362432"/>
        <c:scaling>
          <c:orientation val="minMax"/>
        </c:scaling>
        <c:axPos val="b"/>
        <c:numFmt formatCode="0" sourceLinked="0"/>
        <c:tickLblPos val="nextTo"/>
        <c:txPr>
          <a:bodyPr/>
          <a:lstStyle/>
          <a:p>
            <a:pPr>
              <a:defRPr lang="el-GR"/>
            </a:pPr>
            <a:endParaRPr lang="el-GR"/>
          </a:p>
        </c:txPr>
        <c:crossAx val="49363968"/>
        <c:crosses val="autoZero"/>
        <c:crossBetween val="midCat"/>
      </c:valAx>
      <c:valAx>
        <c:axId val="49363968"/>
        <c:scaling>
          <c:orientation val="minMax"/>
        </c:scaling>
        <c:axPos val="l"/>
        <c:majorGridlines/>
        <c:numFmt formatCode="0.0" sourceLinked="0"/>
        <c:tickLblPos val="nextTo"/>
        <c:txPr>
          <a:bodyPr/>
          <a:lstStyle/>
          <a:p>
            <a:pPr>
              <a:defRPr lang="el-GR"/>
            </a:pPr>
            <a:endParaRPr lang="el-GR"/>
          </a:p>
        </c:txPr>
        <c:crossAx val="49362432"/>
        <c:crosses val="autoZero"/>
        <c:crossBetween val="midCat"/>
      </c:valAx>
    </c:plotArea>
    <c:plotVisOnly val="1"/>
  </c:chart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 lang="el-GR" sz="1100"/>
            </a:pPr>
            <a:r>
              <a:rPr lang="en-US" sz="1100"/>
              <a:t>Debris Loading </a:t>
            </a:r>
          </a:p>
          <a:p>
            <a:pPr>
              <a:defRPr lang="el-GR" sz="1100"/>
            </a:pPr>
            <a:r>
              <a:rPr lang="en-US" sz="1100"/>
              <a:t>N /m</a:t>
            </a:r>
          </a:p>
        </c:rich>
      </c:tx>
      <c:layout>
        <c:manualLayout>
          <c:xMode val="edge"/>
          <c:yMode val="edge"/>
          <c:x val="0.27549242971539561"/>
          <c:y val="4.6768197840318097E-2"/>
        </c:manualLayout>
      </c:layout>
    </c:title>
    <c:plotArea>
      <c:layout/>
      <c:scatterChart>
        <c:scatterStyle val="lineMarker"/>
        <c:ser>
          <c:idx val="0"/>
          <c:order val="0"/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Loading!$G$112:$G$119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27331.681667219604</c:v>
                </c:pt>
                <c:pt idx="3">
                  <c:v>27331.681667219604</c:v>
                </c:pt>
                <c:pt idx="4">
                  <c:v>27331.681667219604</c:v>
                </c:pt>
                <c:pt idx="5">
                  <c:v>27331.681667219604</c:v>
                </c:pt>
                <c:pt idx="6">
                  <c:v>0</c:v>
                </c:pt>
                <c:pt idx="7">
                  <c:v>0</c:v>
                </c:pt>
              </c:numCache>
            </c:numRef>
          </c:xVal>
          <c:yVal>
            <c:numRef>
              <c:f>Loading!$C$112:$C$119</c:f>
              <c:numCache>
                <c:formatCode>0.000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</c:v>
                </c:pt>
                <c:pt idx="4">
                  <c:v>0.9</c:v>
                </c:pt>
                <c:pt idx="5">
                  <c:v>0.5</c:v>
                </c:pt>
                <c:pt idx="6">
                  <c:v>0.5</c:v>
                </c:pt>
                <c:pt idx="7">
                  <c:v>0</c:v>
                </c:pt>
              </c:numCache>
            </c:numRef>
          </c:yVal>
        </c:ser>
        <c:axId val="57567104"/>
        <c:axId val="57568640"/>
      </c:scatterChart>
      <c:valAx>
        <c:axId val="57567104"/>
        <c:scaling>
          <c:orientation val="minMax"/>
        </c:scaling>
        <c:axPos val="b"/>
        <c:numFmt formatCode="0" sourceLinked="0"/>
        <c:tickLblPos val="nextTo"/>
        <c:txPr>
          <a:bodyPr/>
          <a:lstStyle/>
          <a:p>
            <a:pPr>
              <a:defRPr lang="el-GR"/>
            </a:pPr>
            <a:endParaRPr lang="el-GR"/>
          </a:p>
        </c:txPr>
        <c:crossAx val="57568640"/>
        <c:crosses val="autoZero"/>
        <c:crossBetween val="midCat"/>
      </c:valAx>
      <c:valAx>
        <c:axId val="57568640"/>
        <c:scaling>
          <c:orientation val="minMax"/>
        </c:scaling>
        <c:axPos val="l"/>
        <c:majorGridlines/>
        <c:numFmt formatCode="0.0" sourceLinked="0"/>
        <c:tickLblPos val="nextTo"/>
        <c:txPr>
          <a:bodyPr/>
          <a:lstStyle/>
          <a:p>
            <a:pPr>
              <a:defRPr lang="el-GR"/>
            </a:pPr>
            <a:endParaRPr lang="el-GR"/>
          </a:p>
        </c:txPr>
        <c:crossAx val="57567104"/>
        <c:crosses val="autoZero"/>
        <c:crossBetween val="midCat"/>
      </c:valAx>
    </c:plotArea>
    <c:plotVisOnly val="1"/>
  </c:chart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autoTitleDeleted val="1"/>
    <c:plotArea>
      <c:layout/>
      <c:scatterChart>
        <c:scatterStyle val="lineMarker"/>
        <c:ser>
          <c:idx val="1"/>
          <c:order val="0"/>
          <c:tx>
            <c:v>Combination 1</c:v>
          </c:tx>
          <c:marker>
            <c:symbol val="none"/>
          </c:marker>
          <c:xVal>
            <c:numRef>
              <c:f>Loading!$I$169:$I$176</c:f>
              <c:numCache>
                <c:formatCode>#,##0</c:formatCode>
                <c:ptCount val="8"/>
                <c:pt idx="0">
                  <c:v>0</c:v>
                </c:pt>
                <c:pt idx="1">
                  <c:v>1693.846285427097</c:v>
                </c:pt>
                <c:pt idx="2">
                  <c:v>42691.368786256506</c:v>
                </c:pt>
                <c:pt idx="3">
                  <c:v>43649.061357110695</c:v>
                </c:pt>
                <c:pt idx="4">
                  <c:v>46466.061357110695</c:v>
                </c:pt>
                <c:pt idx="5">
                  <c:v>50526.655382832731</c:v>
                </c:pt>
                <c:pt idx="6">
                  <c:v>9529.1328820033195</c:v>
                </c:pt>
                <c:pt idx="7">
                  <c:v>14619.908102580943</c:v>
                </c:pt>
              </c:numCache>
            </c:numRef>
          </c:xVal>
          <c:yVal>
            <c:numRef>
              <c:f>Loading!$C$169:$C$176</c:f>
              <c:numCache>
                <c:formatCode>0.000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</c:v>
                </c:pt>
                <c:pt idx="4">
                  <c:v>0.9</c:v>
                </c:pt>
                <c:pt idx="5">
                  <c:v>0.5</c:v>
                </c:pt>
                <c:pt idx="6">
                  <c:v>0.5</c:v>
                </c:pt>
                <c:pt idx="7">
                  <c:v>0</c:v>
                </c:pt>
              </c:numCache>
            </c:numRef>
          </c:yVal>
        </c:ser>
        <c:ser>
          <c:idx val="0"/>
          <c:order val="1"/>
          <c:tx>
            <c:v>Combination 2</c:v>
          </c:tx>
          <c:marker>
            <c:symbol val="none"/>
          </c:marker>
          <c:xVal>
            <c:numRef>
              <c:f>Loading!$P$169:$P$176</c:f>
              <c:numCache>
                <c:formatCode>#,##0</c:formatCode>
                <c:ptCount val="8"/>
                <c:pt idx="0">
                  <c:v>0</c:v>
                </c:pt>
                <c:pt idx="1">
                  <c:v>1152.033061019355</c:v>
                </c:pt>
                <c:pt idx="2">
                  <c:v>28483.71472823896</c:v>
                </c:pt>
                <c:pt idx="3">
                  <c:v>29167.780850277668</c:v>
                </c:pt>
                <c:pt idx="4">
                  <c:v>31237.780850277668</c:v>
                </c:pt>
                <c:pt idx="5">
                  <c:v>33857.919440079117</c:v>
                </c:pt>
                <c:pt idx="6">
                  <c:v>6526.2377728595138</c:v>
                </c:pt>
                <c:pt idx="7">
                  <c:v>9812.1486447006737</c:v>
                </c:pt>
              </c:numCache>
            </c:numRef>
          </c:xVal>
          <c:yVal>
            <c:numRef>
              <c:f>Loading!$C$169:$C$176</c:f>
              <c:numCache>
                <c:formatCode>0.000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</c:v>
                </c:pt>
                <c:pt idx="4">
                  <c:v>0.9</c:v>
                </c:pt>
                <c:pt idx="5">
                  <c:v>0.5</c:v>
                </c:pt>
                <c:pt idx="6">
                  <c:v>0.5</c:v>
                </c:pt>
                <c:pt idx="7">
                  <c:v>0</c:v>
                </c:pt>
              </c:numCache>
            </c:numRef>
          </c:yVal>
        </c:ser>
        <c:ser>
          <c:idx val="2"/>
          <c:order val="2"/>
          <c:tx>
            <c:v>Combination 3</c:v>
          </c:tx>
          <c:marker>
            <c:symbol val="none"/>
          </c:marker>
          <c:xVal>
            <c:numRef>
              <c:f>Loading!$W$169:$W$176</c:f>
              <c:numCache>
                <c:formatCode>#,##0</c:formatCode>
                <c:ptCount val="8"/>
                <c:pt idx="0">
                  <c:v>0</c:v>
                </c:pt>
                <c:pt idx="1">
                  <c:v>1693.846285427097</c:v>
                </c:pt>
                <c:pt idx="2">
                  <c:v>1693.846285427097</c:v>
                </c:pt>
                <c:pt idx="3">
                  <c:v>2651.5388562812896</c:v>
                </c:pt>
                <c:pt idx="4">
                  <c:v>5468.5388562812905</c:v>
                </c:pt>
                <c:pt idx="5">
                  <c:v>42883.132882003323</c:v>
                </c:pt>
                <c:pt idx="6">
                  <c:v>42883.132882003323</c:v>
                </c:pt>
                <c:pt idx="7">
                  <c:v>89666.408102580943</c:v>
                </c:pt>
              </c:numCache>
            </c:numRef>
          </c:xVal>
          <c:yVal>
            <c:numRef>
              <c:f>Loading!$C$169:$C$176</c:f>
              <c:numCache>
                <c:formatCode>0.000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</c:v>
                </c:pt>
                <c:pt idx="4">
                  <c:v>0.9</c:v>
                </c:pt>
                <c:pt idx="5">
                  <c:v>0.5</c:v>
                </c:pt>
                <c:pt idx="6">
                  <c:v>0.5</c:v>
                </c:pt>
                <c:pt idx="7">
                  <c:v>0</c:v>
                </c:pt>
              </c:numCache>
            </c:numRef>
          </c:yVal>
        </c:ser>
        <c:axId val="66820736"/>
        <c:axId val="86781952"/>
      </c:scatterChart>
      <c:valAx>
        <c:axId val="66820736"/>
        <c:scaling>
          <c:orientation val="minMax"/>
        </c:scaling>
        <c:axPos val="b"/>
        <c:numFmt formatCode="0" sourceLinked="0"/>
        <c:majorTickMark val="none"/>
        <c:tickLblPos val="nextTo"/>
        <c:txPr>
          <a:bodyPr/>
          <a:lstStyle/>
          <a:p>
            <a:pPr>
              <a:defRPr lang="el-GR"/>
            </a:pPr>
            <a:endParaRPr lang="el-GR"/>
          </a:p>
        </c:txPr>
        <c:crossAx val="86781952"/>
        <c:crosses val="autoZero"/>
        <c:crossBetween val="midCat"/>
      </c:valAx>
      <c:valAx>
        <c:axId val="86781952"/>
        <c:scaling>
          <c:orientation val="minMax"/>
        </c:scaling>
        <c:axPos val="l"/>
        <c:majorGridlines/>
        <c:numFmt formatCode="0.0" sourceLinked="0"/>
        <c:majorTickMark val="none"/>
        <c:tickLblPos val="nextTo"/>
        <c:txPr>
          <a:bodyPr/>
          <a:lstStyle/>
          <a:p>
            <a:pPr>
              <a:defRPr lang="el-GR"/>
            </a:pPr>
            <a:endParaRPr lang="el-GR"/>
          </a:p>
        </c:txPr>
        <c:crossAx val="66820736"/>
        <c:crosses val="autoZero"/>
        <c:crossBetween val="midCat"/>
      </c:valAx>
    </c:plotArea>
    <c:legend>
      <c:legendPos val="t"/>
      <c:layout>
        <c:manualLayout>
          <c:xMode val="edge"/>
          <c:yMode val="edge"/>
          <c:x val="1.4634151694752335E-2"/>
          <c:y val="1.4734060086011495E-3"/>
          <c:w val="0.95418911451858912"/>
          <c:h val="0.12756735195334629"/>
        </c:manualLayout>
      </c:layout>
      <c:txPr>
        <a:bodyPr/>
        <a:lstStyle/>
        <a:p>
          <a:pPr>
            <a:defRPr lang="el-GR" sz="900"/>
          </a:pPr>
          <a:endParaRPr lang="el-GR"/>
        </a:p>
      </c:txPr>
    </c:legend>
    <c:plotVisOnly val="1"/>
  </c:chart>
  <c:printSettings>
    <c:headerFooter/>
    <c:pageMargins b="0.750000000000005" l="0.70000000000000062" r="0.70000000000000062" t="0.75000000000000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autoTitleDeleted val="1"/>
    <c:plotArea>
      <c:layout/>
      <c:scatterChart>
        <c:scatterStyle val="lineMarker"/>
        <c:ser>
          <c:idx val="2"/>
          <c:order val="2"/>
          <c:tx>
            <c:strRef>
              <c:f>Loading!$D$110</c:f>
              <c:strCache>
                <c:ptCount val="1"/>
                <c:pt idx="0">
                  <c:v>Hydrostatic</c:v>
                </c:pt>
              </c:strCache>
            </c:strRef>
          </c:tx>
          <c:marker>
            <c:symbol val="none"/>
          </c:marker>
          <c:xVal>
            <c:numRef>
              <c:f>Loading!$D$112:$D$119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3924</c:v>
                </c:pt>
                <c:pt idx="6">
                  <c:v>3924</c:v>
                </c:pt>
                <c:pt idx="7">
                  <c:v>8829</c:v>
                </c:pt>
              </c:numCache>
            </c:numRef>
          </c:xVal>
          <c:yVal>
            <c:numRef>
              <c:f>Loading!$C$112:$C$119</c:f>
              <c:numCache>
                <c:formatCode>0.000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</c:v>
                </c:pt>
                <c:pt idx="4">
                  <c:v>0.9</c:v>
                </c:pt>
                <c:pt idx="5">
                  <c:v>0.5</c:v>
                </c:pt>
                <c:pt idx="6">
                  <c:v>0.5</c:v>
                </c:pt>
                <c:pt idx="7">
                  <c:v>0</c:v>
                </c:pt>
              </c:numCache>
            </c:numRef>
          </c:yVal>
        </c:ser>
        <c:ser>
          <c:idx val="1"/>
          <c:order val="1"/>
          <c:tx>
            <c:strRef>
              <c:f>Loading!$G$110</c:f>
              <c:strCache>
                <c:ptCount val="1"/>
                <c:pt idx="0">
                  <c:v>Debris</c:v>
                </c:pt>
              </c:strCache>
            </c:strRef>
          </c:tx>
          <c:marker>
            <c:symbol val="none"/>
          </c:marker>
          <c:xVal>
            <c:numRef>
              <c:f>Loading!$G$112:$G$119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27331.681667219604</c:v>
                </c:pt>
                <c:pt idx="3">
                  <c:v>27331.681667219604</c:v>
                </c:pt>
                <c:pt idx="4">
                  <c:v>27331.681667219604</c:v>
                </c:pt>
                <c:pt idx="5">
                  <c:v>27331.681667219604</c:v>
                </c:pt>
                <c:pt idx="6">
                  <c:v>0</c:v>
                </c:pt>
                <c:pt idx="7">
                  <c:v>0</c:v>
                </c:pt>
              </c:numCache>
            </c:numRef>
          </c:xVal>
          <c:yVal>
            <c:numRef>
              <c:f>Loading!$C$112:$C$119</c:f>
              <c:numCache>
                <c:formatCode>0.000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</c:v>
                </c:pt>
                <c:pt idx="4">
                  <c:v>0.9</c:v>
                </c:pt>
                <c:pt idx="5">
                  <c:v>0.5</c:v>
                </c:pt>
                <c:pt idx="6">
                  <c:v>0.5</c:v>
                </c:pt>
                <c:pt idx="7">
                  <c:v>0</c:v>
                </c:pt>
              </c:numCache>
            </c:numRef>
          </c:yVal>
        </c:ser>
        <c:ser>
          <c:idx val="0"/>
          <c:order val="0"/>
          <c:tx>
            <c:strRef>
              <c:f>Loading!$F$110</c:f>
              <c:strCache>
                <c:ptCount val="1"/>
                <c:pt idx="0">
                  <c:v>Wave</c:v>
                </c:pt>
              </c:strCache>
            </c:strRef>
          </c:tx>
          <c:marker>
            <c:symbol val="none"/>
          </c:marker>
          <c:xVal>
            <c:numRef>
              <c:f>Loading!$F$112:$F$119</c:f>
              <c:numCache>
                <c:formatCode>#,##0</c:formatCode>
                <c:ptCount val="8"/>
                <c:pt idx="0">
                  <c:v>0</c:v>
                </c:pt>
                <c:pt idx="1">
                  <c:v>342.03306101935499</c:v>
                </c:pt>
                <c:pt idx="2">
                  <c:v>342.03306101935499</c:v>
                </c:pt>
                <c:pt idx="3">
                  <c:v>1026.0991830580642</c:v>
                </c:pt>
                <c:pt idx="4">
                  <c:v>1026.0991830580642</c:v>
                </c:pt>
                <c:pt idx="5">
                  <c:v>1002.2377728595139</c:v>
                </c:pt>
                <c:pt idx="6">
                  <c:v>1002.2377728595139</c:v>
                </c:pt>
                <c:pt idx="7">
                  <c:v>983.14864470067369</c:v>
                </c:pt>
              </c:numCache>
            </c:numRef>
          </c:xVal>
          <c:yVal>
            <c:numRef>
              <c:f>Loading!$C$112:$C$119</c:f>
              <c:numCache>
                <c:formatCode>0.000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</c:v>
                </c:pt>
                <c:pt idx="4">
                  <c:v>0.9</c:v>
                </c:pt>
                <c:pt idx="5">
                  <c:v>0.5</c:v>
                </c:pt>
                <c:pt idx="6">
                  <c:v>0.5</c:v>
                </c:pt>
                <c:pt idx="7">
                  <c:v>0</c:v>
                </c:pt>
              </c:numCache>
            </c:numRef>
          </c:yVal>
        </c:ser>
        <c:ser>
          <c:idx val="3"/>
          <c:order val="3"/>
          <c:tx>
            <c:strRef>
              <c:f>Loading!$E$110</c:f>
              <c:strCache>
                <c:ptCount val="1"/>
                <c:pt idx="0">
                  <c:v>Wind</c:v>
                </c:pt>
              </c:strCache>
            </c:strRef>
          </c:tx>
          <c:marker>
            <c:symbol val="none"/>
          </c:marker>
          <c:xVal>
            <c:numRef>
              <c:f>Loading!$E$112:$E$119</c:f>
              <c:numCache>
                <c:formatCode>#,##0</c:formatCode>
                <c:ptCount val="8"/>
                <c:pt idx="0">
                  <c:v>0</c:v>
                </c:pt>
                <c:pt idx="1">
                  <c:v>810</c:v>
                </c:pt>
                <c:pt idx="2">
                  <c:v>810</c:v>
                </c:pt>
                <c:pt idx="3">
                  <c:v>810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xVal>
          <c:yVal>
            <c:numRef>
              <c:f>Loading!$C$112:$C$119</c:f>
              <c:numCache>
                <c:formatCode>0.000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</c:v>
                </c:pt>
                <c:pt idx="4">
                  <c:v>0.9</c:v>
                </c:pt>
                <c:pt idx="5">
                  <c:v>0.5</c:v>
                </c:pt>
                <c:pt idx="6">
                  <c:v>0.5</c:v>
                </c:pt>
                <c:pt idx="7">
                  <c:v>0</c:v>
                </c:pt>
              </c:numCache>
            </c:numRef>
          </c:yVal>
        </c:ser>
        <c:ser>
          <c:idx val="4"/>
          <c:order val="4"/>
          <c:tx>
            <c:strRef>
              <c:f>Loading!$H$110</c:f>
              <c:strCache>
                <c:ptCount val="1"/>
                <c:pt idx="0">
                  <c:v>Current</c:v>
                </c:pt>
              </c:strCache>
            </c:strRef>
          </c:tx>
          <c:marker>
            <c:symbol val="none"/>
          </c:marker>
          <c:xVal>
            <c:numRef>
              <c:f>Loading!$H$112:$H$119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2880.0000000000005</c:v>
                </c:pt>
                <c:pt idx="5">
                  <c:v>1600.0000000000002</c:v>
                </c:pt>
                <c:pt idx="6">
                  <c:v>1600.0000000000002</c:v>
                </c:pt>
                <c:pt idx="7">
                  <c:v>0</c:v>
                </c:pt>
              </c:numCache>
            </c:numRef>
          </c:xVal>
          <c:yVal>
            <c:numRef>
              <c:f>Loading!$C$112:$C$119</c:f>
              <c:numCache>
                <c:formatCode>0.000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</c:v>
                </c:pt>
                <c:pt idx="4">
                  <c:v>0.9</c:v>
                </c:pt>
                <c:pt idx="5">
                  <c:v>0.5</c:v>
                </c:pt>
                <c:pt idx="6">
                  <c:v>0.5</c:v>
                </c:pt>
                <c:pt idx="7">
                  <c:v>0</c:v>
                </c:pt>
              </c:numCache>
            </c:numRef>
          </c:yVal>
        </c:ser>
        <c:axId val="47109632"/>
        <c:axId val="47111168"/>
      </c:scatterChart>
      <c:valAx>
        <c:axId val="47109632"/>
        <c:scaling>
          <c:orientation val="minMax"/>
        </c:scaling>
        <c:axPos val="b"/>
        <c:numFmt formatCode="0" sourceLinked="0"/>
        <c:majorTickMark val="none"/>
        <c:tickLblPos val="nextTo"/>
        <c:txPr>
          <a:bodyPr/>
          <a:lstStyle/>
          <a:p>
            <a:pPr>
              <a:defRPr lang="el-GR"/>
            </a:pPr>
            <a:endParaRPr lang="el-GR"/>
          </a:p>
        </c:txPr>
        <c:crossAx val="47111168"/>
        <c:crosses val="autoZero"/>
        <c:crossBetween val="midCat"/>
      </c:valAx>
      <c:valAx>
        <c:axId val="47111168"/>
        <c:scaling>
          <c:orientation val="minMax"/>
        </c:scaling>
        <c:axPos val="l"/>
        <c:majorGridlines/>
        <c:numFmt formatCode="0.0" sourceLinked="0"/>
        <c:majorTickMark val="none"/>
        <c:tickLblPos val="nextTo"/>
        <c:txPr>
          <a:bodyPr/>
          <a:lstStyle/>
          <a:p>
            <a:pPr>
              <a:defRPr lang="el-GR"/>
            </a:pPr>
            <a:endParaRPr lang="el-GR"/>
          </a:p>
        </c:txPr>
        <c:crossAx val="47109632"/>
        <c:crosses val="autoZero"/>
        <c:crossBetween val="midCat"/>
      </c:valAx>
    </c:plotArea>
    <c:legend>
      <c:legendPos val="t"/>
      <c:layout>
        <c:manualLayout>
          <c:xMode val="edge"/>
          <c:yMode val="edge"/>
          <c:x val="2.2164379181515252E-2"/>
          <c:y val="5.2398534928897594E-3"/>
          <c:w val="0.77583541230966213"/>
          <c:h val="0.12659903228139707"/>
        </c:manualLayout>
      </c:layout>
      <c:txPr>
        <a:bodyPr/>
        <a:lstStyle/>
        <a:p>
          <a:pPr>
            <a:defRPr lang="el-GR" sz="900"/>
          </a:pPr>
          <a:endParaRPr lang="el-GR"/>
        </a:p>
      </c:txPr>
    </c:legend>
    <c:plotVisOnly val="1"/>
  </c:chart>
  <c:printSettings>
    <c:headerFooter/>
    <c:pageMargins b="0.750000000000005" l="0.70000000000000062" r="0.70000000000000062" t="0.75000000000000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 lang="el-GR" sz="1100"/>
            </a:pPr>
            <a:r>
              <a:rPr lang="en-US" sz="1100"/>
              <a:t>Hydrostatic Loading at C</a:t>
            </a:r>
          </a:p>
          <a:p>
            <a:pPr>
              <a:defRPr lang="el-GR" sz="1100"/>
            </a:pPr>
            <a:r>
              <a:rPr lang="en-US" sz="1100"/>
              <a:t>  N/m</a:t>
            </a:r>
            <a:endParaRPr lang="en-US" sz="1100" baseline="30000"/>
          </a:p>
        </c:rich>
      </c:tx>
      <c:layout>
        <c:manualLayout>
          <c:xMode val="edge"/>
          <c:yMode val="edge"/>
          <c:x val="0.18336567998663292"/>
          <c:y val="3.9511111111111191E-2"/>
        </c:manualLayout>
      </c:layout>
    </c:title>
    <c:plotArea>
      <c:layout/>
      <c:scatterChart>
        <c:scatterStyle val="lineMarker"/>
        <c:ser>
          <c:idx val="0"/>
          <c:order val="0"/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Loading!$AC$137:$AJ$137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0.25</c:v>
                </c:pt>
                <c:pt idx="3">
                  <c:v>0.25</c:v>
                </c:pt>
                <c:pt idx="4" formatCode="_-* #,##0.00\ _€_-;\-* #,##0.00\ _€_-;_-* &quot;-&quot;??\ _€_-;_-@_-">
                  <c:v>0.75</c:v>
                </c:pt>
                <c:pt idx="5" formatCode="_-* #,##0.00\ _€_-;\-* #,##0.00\ _€_-;_-* &quot;-&quot;??\ _€_-;_-@_-">
                  <c:v>0.75</c:v>
                </c:pt>
                <c:pt idx="6" formatCode="0.00">
                  <c:v>1</c:v>
                </c:pt>
                <c:pt idx="7" formatCode="0.00">
                  <c:v>1</c:v>
                </c:pt>
              </c:numCache>
            </c:numRef>
          </c:xVal>
          <c:yVal>
            <c:numRef>
              <c:f>Loading!$AC$138:$AJ$138</c:f>
              <c:numCache>
                <c:formatCode>#,##0</c:formatCode>
                <c:ptCount val="8"/>
                <c:pt idx="0" formatCode="General">
                  <c:v>0</c:v>
                </c:pt>
                <c:pt idx="1">
                  <c:v>882.90000000000009</c:v>
                </c:pt>
                <c:pt idx="2">
                  <c:v>882.90000000000009</c:v>
                </c:pt>
                <c:pt idx="3">
                  <c:v>882.90000000000009</c:v>
                </c:pt>
                <c:pt idx="4">
                  <c:v>882.90000000000009</c:v>
                </c:pt>
                <c:pt idx="5">
                  <c:v>882.90000000000009</c:v>
                </c:pt>
                <c:pt idx="6">
                  <c:v>882.90000000000009</c:v>
                </c:pt>
                <c:pt idx="7" formatCode="General">
                  <c:v>0</c:v>
                </c:pt>
              </c:numCache>
            </c:numRef>
          </c:yVal>
        </c:ser>
        <c:axId val="47192320"/>
        <c:axId val="47194112"/>
      </c:scatterChart>
      <c:valAx>
        <c:axId val="47192320"/>
        <c:scaling>
          <c:orientation val="minMax"/>
        </c:scaling>
        <c:axPos val="b"/>
        <c:numFmt formatCode="0.00" sourceLinked="0"/>
        <c:tickLblPos val="nextTo"/>
        <c:txPr>
          <a:bodyPr/>
          <a:lstStyle/>
          <a:p>
            <a:pPr>
              <a:defRPr lang="el-GR"/>
            </a:pPr>
            <a:endParaRPr lang="el-GR"/>
          </a:p>
        </c:txPr>
        <c:crossAx val="47194112"/>
        <c:crosses val="autoZero"/>
        <c:crossBetween val="midCat"/>
      </c:valAx>
      <c:valAx>
        <c:axId val="47194112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l-GR"/>
            </a:pPr>
            <a:endParaRPr lang="el-GR"/>
          </a:p>
        </c:txPr>
        <c:crossAx val="47192320"/>
        <c:crosses val="autoZero"/>
        <c:crossBetween val="midCat"/>
      </c:valAx>
    </c:plotArea>
    <c:plotVisOnly val="1"/>
  </c:chart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 lang="el-GR" sz="1100"/>
            </a:pPr>
            <a:r>
              <a:rPr lang="en-US" sz="1100"/>
              <a:t>Wave Loading at C</a:t>
            </a:r>
          </a:p>
          <a:p>
            <a:pPr>
              <a:defRPr lang="el-GR" sz="1100"/>
            </a:pPr>
            <a:r>
              <a:rPr lang="en-US" sz="1100"/>
              <a:t>  N/m</a:t>
            </a:r>
            <a:endParaRPr lang="en-US" sz="1100" baseline="30000"/>
          </a:p>
        </c:rich>
      </c:tx>
      <c:layout>
        <c:manualLayout>
          <c:xMode val="edge"/>
          <c:yMode val="edge"/>
          <c:x val="0.18336567998663292"/>
          <c:y val="3.9511111111111191E-2"/>
        </c:manualLayout>
      </c:layout>
    </c:title>
    <c:plotArea>
      <c:layout/>
      <c:scatterChart>
        <c:scatterStyle val="lineMarker"/>
        <c:ser>
          <c:idx val="0"/>
          <c:order val="0"/>
          <c:spPr>
            <a:ln w="25400" cap="flat" cmpd="sng" algn="ctr">
              <a:solidFill>
                <a:schemeClr val="accent1"/>
              </a:solidFill>
              <a:prstDash val="solid"/>
            </a:ln>
            <a:effectLst/>
          </c:spPr>
          <c:marker>
            <c:symbol val="none"/>
          </c:marker>
          <c:xVal>
            <c:numRef>
              <c:f>Loading!$AC$137:$AJ$137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0.25</c:v>
                </c:pt>
                <c:pt idx="3">
                  <c:v>0.25</c:v>
                </c:pt>
                <c:pt idx="4" formatCode="_-* #,##0.00\ _€_-;\-* #,##0.00\ _€_-;_-* &quot;-&quot;??\ _€_-;_-@_-">
                  <c:v>0.75</c:v>
                </c:pt>
                <c:pt idx="5" formatCode="_-* #,##0.00\ _€_-;\-* #,##0.00\ _€_-;_-* &quot;-&quot;??\ _€_-;_-@_-">
                  <c:v>0.75</c:v>
                </c:pt>
                <c:pt idx="6" formatCode="0.00">
                  <c:v>1</c:v>
                </c:pt>
                <c:pt idx="7" formatCode="0.00">
                  <c:v>1</c:v>
                </c:pt>
              </c:numCache>
            </c:numRef>
          </c:xVal>
          <c:yVal>
            <c:numRef>
              <c:f>Loading!$AC$141:$AJ$141</c:f>
              <c:numCache>
                <c:formatCode>#,##0</c:formatCode>
                <c:ptCount val="8"/>
                <c:pt idx="0" formatCode="General">
                  <c:v>0</c:v>
                </c:pt>
                <c:pt idx="1">
                  <c:v>98.314864470067377</c:v>
                </c:pt>
                <c:pt idx="2">
                  <c:v>98.314864470067377</c:v>
                </c:pt>
                <c:pt idx="3">
                  <c:v>98.314864470067377</c:v>
                </c:pt>
                <c:pt idx="4">
                  <c:v>98.314864470067377</c:v>
                </c:pt>
                <c:pt idx="5">
                  <c:v>98.314864470067377</c:v>
                </c:pt>
                <c:pt idx="6">
                  <c:v>98.314864470067377</c:v>
                </c:pt>
                <c:pt idx="7">
                  <c:v>0</c:v>
                </c:pt>
              </c:numCache>
            </c:numRef>
          </c:yVal>
        </c:ser>
        <c:axId val="47201280"/>
        <c:axId val="47211264"/>
      </c:scatterChart>
      <c:valAx>
        <c:axId val="47201280"/>
        <c:scaling>
          <c:orientation val="minMax"/>
        </c:scaling>
        <c:axPos val="b"/>
        <c:numFmt formatCode="0.00" sourceLinked="0"/>
        <c:tickLblPos val="nextTo"/>
        <c:txPr>
          <a:bodyPr/>
          <a:lstStyle/>
          <a:p>
            <a:pPr>
              <a:defRPr lang="el-GR"/>
            </a:pPr>
            <a:endParaRPr lang="el-GR"/>
          </a:p>
        </c:txPr>
        <c:crossAx val="47211264"/>
        <c:crosses val="autoZero"/>
        <c:crossBetween val="midCat"/>
      </c:valAx>
      <c:valAx>
        <c:axId val="47211264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l-GR"/>
            </a:pPr>
            <a:endParaRPr lang="el-GR"/>
          </a:p>
        </c:txPr>
        <c:crossAx val="47201280"/>
        <c:crosses val="autoZero"/>
        <c:crossBetween val="midCat"/>
      </c:valAx>
    </c:plotArea>
    <c:plotVisOnly val="1"/>
  </c:chart>
  <c:printSettings>
    <c:headerFooter/>
    <c:pageMargins b="0.75000000000000477" l="0.70000000000000062" r="0.70000000000000062" t="0.75000000000000477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 lang="el-GR" sz="1100"/>
            </a:pPr>
            <a:r>
              <a:rPr lang="en-US" sz="1100"/>
              <a:t>Debris Loading at B</a:t>
            </a:r>
          </a:p>
          <a:p>
            <a:pPr>
              <a:defRPr lang="el-GR" sz="1100"/>
            </a:pPr>
            <a:r>
              <a:rPr lang="en-US" sz="1100"/>
              <a:t>  N/m</a:t>
            </a:r>
            <a:endParaRPr lang="en-US" sz="1100" baseline="30000"/>
          </a:p>
        </c:rich>
      </c:tx>
      <c:layout>
        <c:manualLayout>
          <c:xMode val="edge"/>
          <c:yMode val="edge"/>
          <c:x val="0.18336567998663292"/>
          <c:y val="3.9511111111111191E-2"/>
        </c:manualLayout>
      </c:layout>
    </c:title>
    <c:plotArea>
      <c:layout/>
      <c:scatterChart>
        <c:scatterStyle val="lineMarker"/>
        <c:ser>
          <c:idx val="0"/>
          <c:order val="0"/>
          <c:spPr>
            <a:ln w="25400" cap="flat" cmpd="sng" algn="ctr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Loading!$AC$137:$AJ$137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0.25</c:v>
                </c:pt>
                <c:pt idx="3">
                  <c:v>0.25</c:v>
                </c:pt>
                <c:pt idx="4" formatCode="_-* #,##0.00\ _€_-;\-* #,##0.00\ _€_-;_-* &quot;-&quot;??\ _€_-;_-@_-">
                  <c:v>0.75</c:v>
                </c:pt>
                <c:pt idx="5" formatCode="_-* #,##0.00\ _€_-;\-* #,##0.00\ _€_-;_-* &quot;-&quot;??\ _€_-;_-@_-">
                  <c:v>0.75</c:v>
                </c:pt>
                <c:pt idx="6" formatCode="0.00">
                  <c:v>1</c:v>
                </c:pt>
                <c:pt idx="7" formatCode="0.00">
                  <c:v>1</c:v>
                </c:pt>
              </c:numCache>
            </c:numRef>
          </c:xVal>
          <c:yVal>
            <c:numRef>
              <c:f>Loading!$AC$142:$AJ$142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_-* #,##0\ _€_-;\-* #,##0\ _€_-;_-* &quot;-&quot;??\ _€_-;_-@_-">
                  <c:v>27331.681667219604</c:v>
                </c:pt>
                <c:pt idx="4" formatCode="#,##0">
                  <c:v>27331.681667219604</c:v>
                </c:pt>
                <c:pt idx="5" formatCode="#,##0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</c:ser>
        <c:axId val="47230976"/>
        <c:axId val="47232512"/>
      </c:scatterChart>
      <c:valAx>
        <c:axId val="47230976"/>
        <c:scaling>
          <c:orientation val="minMax"/>
        </c:scaling>
        <c:axPos val="b"/>
        <c:numFmt formatCode="0.00" sourceLinked="0"/>
        <c:tickLblPos val="nextTo"/>
        <c:txPr>
          <a:bodyPr/>
          <a:lstStyle/>
          <a:p>
            <a:pPr>
              <a:defRPr lang="el-GR"/>
            </a:pPr>
            <a:endParaRPr lang="el-GR"/>
          </a:p>
        </c:txPr>
        <c:crossAx val="47232512"/>
        <c:crosses val="autoZero"/>
        <c:crossBetween val="midCat"/>
      </c:valAx>
      <c:valAx>
        <c:axId val="47232512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l-GR"/>
            </a:pPr>
            <a:endParaRPr lang="el-GR"/>
          </a:p>
        </c:txPr>
        <c:crossAx val="47230976"/>
        <c:crosses val="autoZero"/>
        <c:crossBetween val="midCat"/>
      </c:valAx>
    </c:plotArea>
    <c:plotVisOnly val="1"/>
  </c:chart>
  <c:printSettings>
    <c:headerFooter/>
    <c:pageMargins b="0.750000000000005" l="0.70000000000000062" r="0.70000000000000062" t="0.75000000000000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autoTitleDeleted val="1"/>
    <c:plotArea>
      <c:layout/>
      <c:scatterChart>
        <c:scatterStyle val="lineMarker"/>
        <c:ser>
          <c:idx val="2"/>
          <c:order val="0"/>
          <c:tx>
            <c:strRef>
              <c:f>Loading!$AB$138</c:f>
              <c:strCache>
                <c:ptCount val="1"/>
                <c:pt idx="0">
                  <c:v>Hydrostatic at C</c:v>
                </c:pt>
              </c:strCache>
            </c:strRef>
          </c:tx>
          <c:marker>
            <c:symbol val="none"/>
          </c:marker>
          <c:xVal>
            <c:numRef>
              <c:f>Loading!$AC$137:$AJ$137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0.25</c:v>
                </c:pt>
                <c:pt idx="3">
                  <c:v>0.25</c:v>
                </c:pt>
                <c:pt idx="4" formatCode="_-* #,##0.00\ _€_-;\-* #,##0.00\ _€_-;_-* &quot;-&quot;??\ _€_-;_-@_-">
                  <c:v>0.75</c:v>
                </c:pt>
                <c:pt idx="5" formatCode="_-* #,##0.00\ _€_-;\-* #,##0.00\ _€_-;_-* &quot;-&quot;??\ _€_-;_-@_-">
                  <c:v>0.75</c:v>
                </c:pt>
                <c:pt idx="6" formatCode="0.00">
                  <c:v>1</c:v>
                </c:pt>
                <c:pt idx="7" formatCode="0.00">
                  <c:v>1</c:v>
                </c:pt>
              </c:numCache>
            </c:numRef>
          </c:xVal>
          <c:yVal>
            <c:numRef>
              <c:f>Loading!$AC$138:$AJ$138</c:f>
              <c:numCache>
                <c:formatCode>#,##0</c:formatCode>
                <c:ptCount val="8"/>
                <c:pt idx="0" formatCode="General">
                  <c:v>0</c:v>
                </c:pt>
                <c:pt idx="1">
                  <c:v>882.90000000000009</c:v>
                </c:pt>
                <c:pt idx="2">
                  <c:v>882.90000000000009</c:v>
                </c:pt>
                <c:pt idx="3">
                  <c:v>882.90000000000009</c:v>
                </c:pt>
                <c:pt idx="4">
                  <c:v>882.90000000000009</c:v>
                </c:pt>
                <c:pt idx="5">
                  <c:v>882.90000000000009</c:v>
                </c:pt>
                <c:pt idx="6">
                  <c:v>882.90000000000009</c:v>
                </c:pt>
                <c:pt idx="7" formatCode="General">
                  <c:v>0</c:v>
                </c:pt>
              </c:numCache>
            </c:numRef>
          </c:yVal>
        </c:ser>
        <c:ser>
          <c:idx val="0"/>
          <c:order val="1"/>
          <c:tx>
            <c:strRef>
              <c:f>Loading!$AB$140</c:f>
              <c:strCache>
                <c:ptCount val="1"/>
                <c:pt idx="0">
                  <c:v>Wave at B</c:v>
                </c:pt>
              </c:strCache>
            </c:strRef>
          </c:tx>
          <c:marker>
            <c:symbol val="none"/>
          </c:marker>
          <c:xVal>
            <c:numRef>
              <c:f>Loading!$AC$137:$AJ$137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0.25</c:v>
                </c:pt>
                <c:pt idx="3">
                  <c:v>0.25</c:v>
                </c:pt>
                <c:pt idx="4" formatCode="_-* #,##0.00\ _€_-;\-* #,##0.00\ _€_-;_-* &quot;-&quot;??\ _€_-;_-@_-">
                  <c:v>0.75</c:v>
                </c:pt>
                <c:pt idx="5" formatCode="_-* #,##0.00\ _€_-;\-* #,##0.00\ _€_-;_-* &quot;-&quot;??\ _€_-;_-@_-">
                  <c:v>0.75</c:v>
                </c:pt>
                <c:pt idx="6" formatCode="0.00">
                  <c:v>1</c:v>
                </c:pt>
                <c:pt idx="7" formatCode="0.00">
                  <c:v>1</c:v>
                </c:pt>
              </c:numCache>
            </c:numRef>
          </c:xVal>
          <c:yVal>
            <c:numRef>
              <c:f>Loading!$AC$140:$AJ$140</c:f>
              <c:numCache>
                <c:formatCode>#,##0</c:formatCode>
                <c:ptCount val="8"/>
                <c:pt idx="0" formatCode="General">
                  <c:v>0</c:v>
                </c:pt>
                <c:pt idx="1">
                  <c:v>102.60991830580643</c:v>
                </c:pt>
                <c:pt idx="2">
                  <c:v>102.60991830580643</c:v>
                </c:pt>
                <c:pt idx="3">
                  <c:v>102.60991830580643</c:v>
                </c:pt>
                <c:pt idx="4">
                  <c:v>102.60991830580643</c:v>
                </c:pt>
                <c:pt idx="5">
                  <c:v>102.60991830580643</c:v>
                </c:pt>
                <c:pt idx="6">
                  <c:v>102.60991830580643</c:v>
                </c:pt>
                <c:pt idx="7">
                  <c:v>0</c:v>
                </c:pt>
              </c:numCache>
            </c:numRef>
          </c:yVal>
        </c:ser>
        <c:ser>
          <c:idx val="3"/>
          <c:order val="2"/>
          <c:tx>
            <c:strRef>
              <c:f>Loading!$AB$141</c:f>
              <c:strCache>
                <c:ptCount val="1"/>
                <c:pt idx="0">
                  <c:v>Wave at C</c:v>
                </c:pt>
              </c:strCache>
            </c:strRef>
          </c:tx>
          <c:marker>
            <c:symbol val="none"/>
          </c:marker>
          <c:xVal>
            <c:numRef>
              <c:f>Loading!$AC$137:$AJ$137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0.25</c:v>
                </c:pt>
                <c:pt idx="3">
                  <c:v>0.25</c:v>
                </c:pt>
                <c:pt idx="4" formatCode="_-* #,##0.00\ _€_-;\-* #,##0.00\ _€_-;_-* &quot;-&quot;??\ _€_-;_-@_-">
                  <c:v>0.75</c:v>
                </c:pt>
                <c:pt idx="5" formatCode="_-* #,##0.00\ _€_-;\-* #,##0.00\ _€_-;_-* &quot;-&quot;??\ _€_-;_-@_-">
                  <c:v>0.75</c:v>
                </c:pt>
                <c:pt idx="6" formatCode="0.00">
                  <c:v>1</c:v>
                </c:pt>
                <c:pt idx="7" formatCode="0.00">
                  <c:v>1</c:v>
                </c:pt>
              </c:numCache>
            </c:numRef>
          </c:xVal>
          <c:yVal>
            <c:numRef>
              <c:f>Loading!$AC$141:$AJ$141</c:f>
              <c:numCache>
                <c:formatCode>#,##0</c:formatCode>
                <c:ptCount val="8"/>
                <c:pt idx="0" formatCode="General">
                  <c:v>0</c:v>
                </c:pt>
                <c:pt idx="1">
                  <c:v>98.314864470067377</c:v>
                </c:pt>
                <c:pt idx="2">
                  <c:v>98.314864470067377</c:v>
                </c:pt>
                <c:pt idx="3">
                  <c:v>98.314864470067377</c:v>
                </c:pt>
                <c:pt idx="4">
                  <c:v>98.314864470067377</c:v>
                </c:pt>
                <c:pt idx="5">
                  <c:v>98.314864470067377</c:v>
                </c:pt>
                <c:pt idx="6">
                  <c:v>98.314864470067377</c:v>
                </c:pt>
                <c:pt idx="7">
                  <c:v>0</c:v>
                </c:pt>
              </c:numCache>
            </c:numRef>
          </c:yVal>
        </c:ser>
        <c:ser>
          <c:idx val="1"/>
          <c:order val="3"/>
          <c:tx>
            <c:strRef>
              <c:f>Loading!$AB$142</c:f>
              <c:strCache>
                <c:ptCount val="1"/>
                <c:pt idx="0">
                  <c:v>Debris</c:v>
                </c:pt>
              </c:strCache>
            </c:strRef>
          </c:tx>
          <c:marker>
            <c:symbol val="none"/>
          </c:marker>
          <c:xVal>
            <c:numRef>
              <c:f>Loading!$AC$137:$AJ$137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0.25</c:v>
                </c:pt>
                <c:pt idx="3">
                  <c:v>0.25</c:v>
                </c:pt>
                <c:pt idx="4" formatCode="_-* #,##0.00\ _€_-;\-* #,##0.00\ _€_-;_-* &quot;-&quot;??\ _€_-;_-@_-">
                  <c:v>0.75</c:v>
                </c:pt>
                <c:pt idx="5" formatCode="_-* #,##0.00\ _€_-;\-* #,##0.00\ _€_-;_-* &quot;-&quot;??\ _€_-;_-@_-">
                  <c:v>0.75</c:v>
                </c:pt>
                <c:pt idx="6" formatCode="0.00">
                  <c:v>1</c:v>
                </c:pt>
                <c:pt idx="7" formatCode="0.00">
                  <c:v>1</c:v>
                </c:pt>
              </c:numCache>
            </c:numRef>
          </c:xVal>
          <c:yVal>
            <c:numRef>
              <c:f>Loading!$AC$142:$AJ$142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_-* #,##0\ _€_-;\-* #,##0\ _€_-;_-* &quot;-&quot;??\ _€_-;_-@_-">
                  <c:v>27331.681667219604</c:v>
                </c:pt>
                <c:pt idx="4" formatCode="#,##0">
                  <c:v>27331.681667219604</c:v>
                </c:pt>
                <c:pt idx="5" formatCode="#,##0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</c:ser>
        <c:ser>
          <c:idx val="4"/>
          <c:order val="4"/>
          <c:tx>
            <c:strRef>
              <c:f>Loading!$AB$139</c:f>
              <c:strCache>
                <c:ptCount val="1"/>
                <c:pt idx="0">
                  <c:v>Wind</c:v>
                </c:pt>
              </c:strCache>
            </c:strRef>
          </c:tx>
          <c:marker>
            <c:symbol val="none"/>
          </c:marker>
          <c:xVal>
            <c:numRef>
              <c:f>Loading!$AC$137:$AJ$137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0.25</c:v>
                </c:pt>
                <c:pt idx="3">
                  <c:v>0.25</c:v>
                </c:pt>
                <c:pt idx="4" formatCode="_-* #,##0.00\ _€_-;\-* #,##0.00\ _€_-;_-* &quot;-&quot;??\ _€_-;_-@_-">
                  <c:v>0.75</c:v>
                </c:pt>
                <c:pt idx="5" formatCode="_-* #,##0.00\ _€_-;\-* #,##0.00\ _€_-;_-* &quot;-&quot;??\ _€_-;_-@_-">
                  <c:v>0.75</c:v>
                </c:pt>
                <c:pt idx="6" formatCode="0.00">
                  <c:v>1</c:v>
                </c:pt>
                <c:pt idx="7" formatCode="0.00">
                  <c:v>1</c:v>
                </c:pt>
              </c:numCache>
            </c:numRef>
          </c:xVal>
          <c:yVal>
            <c:numRef>
              <c:f>Loading!$AC$139:$AJ$139</c:f>
              <c:numCache>
                <c:formatCode>#,##0</c:formatCode>
                <c:ptCount val="8"/>
                <c:pt idx="0" formatCode="General">
                  <c:v>0</c:v>
                </c:pt>
                <c:pt idx="1">
                  <c:v>81</c:v>
                </c:pt>
                <c:pt idx="2">
                  <c:v>81</c:v>
                </c:pt>
                <c:pt idx="3">
                  <c:v>81</c:v>
                </c:pt>
                <c:pt idx="4">
                  <c:v>81</c:v>
                </c:pt>
                <c:pt idx="5">
                  <c:v>81</c:v>
                </c:pt>
                <c:pt idx="6">
                  <c:v>81</c:v>
                </c:pt>
                <c:pt idx="7" formatCode="General">
                  <c:v>0</c:v>
                </c:pt>
              </c:numCache>
            </c:numRef>
          </c:yVal>
        </c:ser>
        <c:ser>
          <c:idx val="5"/>
          <c:order val="5"/>
          <c:tx>
            <c:strRef>
              <c:f>Loading!$AB$143</c:f>
              <c:strCache>
                <c:ptCount val="1"/>
                <c:pt idx="0">
                  <c:v>Current</c:v>
                </c:pt>
              </c:strCache>
            </c:strRef>
          </c:tx>
          <c:marker>
            <c:symbol val="none"/>
          </c:marker>
          <c:xVal>
            <c:numRef>
              <c:f>Loading!$AC$137:$AJ$137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0.25</c:v>
                </c:pt>
                <c:pt idx="3">
                  <c:v>0.25</c:v>
                </c:pt>
                <c:pt idx="4" formatCode="_-* #,##0.00\ _€_-;\-* #,##0.00\ _€_-;_-* &quot;-&quot;??\ _€_-;_-@_-">
                  <c:v>0.75</c:v>
                </c:pt>
                <c:pt idx="5" formatCode="_-* #,##0.00\ _€_-;\-* #,##0.00\ _€_-;_-* &quot;-&quot;??\ _€_-;_-@_-">
                  <c:v>0.75</c:v>
                </c:pt>
                <c:pt idx="6" formatCode="0.00">
                  <c:v>1</c:v>
                </c:pt>
                <c:pt idx="7" formatCode="0.00">
                  <c:v>1</c:v>
                </c:pt>
              </c:numCache>
            </c:numRef>
          </c:xVal>
          <c:yVal>
            <c:numRef>
              <c:f>Loading!$AC$143:$AJ$143</c:f>
              <c:numCache>
                <c:formatCode>#,##0</c:formatCode>
                <c:ptCount val="8"/>
                <c:pt idx="0" formatCode="General">
                  <c:v>0</c:v>
                </c:pt>
                <c:pt idx="1">
                  <c:v>288.00000000000006</c:v>
                </c:pt>
                <c:pt idx="2">
                  <c:v>288.00000000000006</c:v>
                </c:pt>
                <c:pt idx="3">
                  <c:v>288.00000000000006</c:v>
                </c:pt>
                <c:pt idx="4">
                  <c:v>288.00000000000006</c:v>
                </c:pt>
                <c:pt idx="5">
                  <c:v>288.00000000000006</c:v>
                </c:pt>
                <c:pt idx="6">
                  <c:v>288.00000000000006</c:v>
                </c:pt>
                <c:pt idx="7" formatCode="General">
                  <c:v>0</c:v>
                </c:pt>
              </c:numCache>
            </c:numRef>
          </c:yVal>
        </c:ser>
        <c:axId val="47260416"/>
        <c:axId val="47261952"/>
      </c:scatterChart>
      <c:valAx>
        <c:axId val="47260416"/>
        <c:scaling>
          <c:orientation val="minMax"/>
        </c:scaling>
        <c:axPos val="b"/>
        <c:numFmt formatCode="0.00" sourceLinked="0"/>
        <c:majorTickMark val="none"/>
        <c:tickLblPos val="nextTo"/>
        <c:txPr>
          <a:bodyPr/>
          <a:lstStyle/>
          <a:p>
            <a:pPr>
              <a:defRPr lang="el-GR"/>
            </a:pPr>
            <a:endParaRPr lang="el-GR"/>
          </a:p>
        </c:txPr>
        <c:crossAx val="47261952"/>
        <c:crosses val="autoZero"/>
        <c:crossBetween val="midCat"/>
      </c:valAx>
      <c:valAx>
        <c:axId val="47261952"/>
        <c:scaling>
          <c:orientation val="minMax"/>
        </c:scaling>
        <c:axPos val="l"/>
        <c:majorGridlines/>
        <c:numFmt formatCode="0.0" sourceLinked="0"/>
        <c:majorTickMark val="none"/>
        <c:tickLblPos val="nextTo"/>
        <c:txPr>
          <a:bodyPr/>
          <a:lstStyle/>
          <a:p>
            <a:pPr>
              <a:defRPr lang="el-GR"/>
            </a:pPr>
            <a:endParaRPr lang="el-GR"/>
          </a:p>
        </c:txPr>
        <c:crossAx val="47260416"/>
        <c:crosses val="autoZero"/>
        <c:crossBetween val="midCat"/>
      </c:valAx>
    </c:plotArea>
    <c:legend>
      <c:legendPos val="t"/>
      <c:layout>
        <c:manualLayout>
          <c:xMode val="edge"/>
          <c:yMode val="edge"/>
          <c:x val="2.0361285914325556E-2"/>
          <c:y val="4.8343340801431024E-2"/>
          <c:w val="0.70676233710767267"/>
          <c:h val="0.18203466666666671"/>
        </c:manualLayout>
      </c:layout>
      <c:txPr>
        <a:bodyPr/>
        <a:lstStyle/>
        <a:p>
          <a:pPr>
            <a:defRPr lang="el-GR" sz="900"/>
          </a:pPr>
          <a:endParaRPr lang="el-GR"/>
        </a:p>
      </c:txPr>
    </c:legend>
    <c:plotVisOnly val="1"/>
  </c:chart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13" Type="http://schemas.openxmlformats.org/officeDocument/2006/relationships/chart" Target="../charts/chart9.xml"/><Relationship Id="rId18" Type="http://schemas.openxmlformats.org/officeDocument/2006/relationships/chart" Target="../charts/chart13.xml"/><Relationship Id="rId3" Type="http://schemas.openxmlformats.org/officeDocument/2006/relationships/chart" Target="../charts/chart2.xml"/><Relationship Id="rId7" Type="http://schemas.openxmlformats.org/officeDocument/2006/relationships/image" Target="../media/image4.emf"/><Relationship Id="rId12" Type="http://schemas.openxmlformats.org/officeDocument/2006/relationships/chart" Target="../charts/chart8.xml"/><Relationship Id="rId17" Type="http://schemas.openxmlformats.org/officeDocument/2006/relationships/chart" Target="../charts/chart12.xml"/><Relationship Id="rId2" Type="http://schemas.openxmlformats.org/officeDocument/2006/relationships/chart" Target="../charts/chart1.xml"/><Relationship Id="rId16" Type="http://schemas.openxmlformats.org/officeDocument/2006/relationships/chart" Target="../charts/chart11.xml"/><Relationship Id="rId1" Type="http://schemas.openxmlformats.org/officeDocument/2006/relationships/image" Target="../media/image1.emf"/><Relationship Id="rId6" Type="http://schemas.openxmlformats.org/officeDocument/2006/relationships/image" Target="../media/image3.emf"/><Relationship Id="rId11" Type="http://schemas.openxmlformats.org/officeDocument/2006/relationships/chart" Target="../charts/chart7.xml"/><Relationship Id="rId5" Type="http://schemas.openxmlformats.org/officeDocument/2006/relationships/image" Target="../media/image2.emf"/><Relationship Id="rId15" Type="http://schemas.openxmlformats.org/officeDocument/2006/relationships/chart" Target="../charts/chart10.xml"/><Relationship Id="rId10" Type="http://schemas.openxmlformats.org/officeDocument/2006/relationships/chart" Target="../charts/chart6.xml"/><Relationship Id="rId19" Type="http://schemas.openxmlformats.org/officeDocument/2006/relationships/chart" Target="../charts/chart14.xml"/><Relationship Id="rId4" Type="http://schemas.openxmlformats.org/officeDocument/2006/relationships/chart" Target="../charts/chart3.xml"/><Relationship Id="rId9" Type="http://schemas.openxmlformats.org/officeDocument/2006/relationships/chart" Target="../charts/chart5.xml"/><Relationship Id="rId1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285749</xdr:colOff>
      <xdr:row>10</xdr:row>
      <xdr:rowOff>59531</xdr:rowOff>
    </xdr:from>
    <xdr:to>
      <xdr:col>8</xdr:col>
      <xdr:colOff>378580</xdr:colOff>
      <xdr:row>12</xdr:row>
      <xdr:rowOff>129932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22013" t="4336" r="22889"/>
        <a:stretch>
          <a:fillRect/>
        </a:stretch>
      </xdr:blipFill>
      <xdr:spPr bwMode="auto">
        <a:xfrm>
          <a:off x="6296024" y="2193131"/>
          <a:ext cx="2893181" cy="3728001"/>
        </a:xfrm>
        <a:prstGeom prst="rect">
          <a:avLst/>
        </a:prstGeom>
        <a:noFill/>
      </xdr:spPr>
    </xdr:pic>
    <xdr:clientData/>
  </xdr:twoCellAnchor>
  <xdr:twoCellAnchor>
    <xdr:from>
      <xdr:col>0</xdr:col>
      <xdr:colOff>184151</xdr:colOff>
      <xdr:row>120</xdr:row>
      <xdr:rowOff>146050</xdr:rowOff>
    </xdr:from>
    <xdr:to>
      <xdr:col>1</xdr:col>
      <xdr:colOff>1283088</xdr:colOff>
      <xdr:row>132</xdr:row>
      <xdr:rowOff>110050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565944</xdr:colOff>
      <xdr:row>120</xdr:row>
      <xdr:rowOff>166687</xdr:rowOff>
    </xdr:from>
    <xdr:to>
      <xdr:col>4</xdr:col>
      <xdr:colOff>200413</xdr:colOff>
      <xdr:row>132</xdr:row>
      <xdr:rowOff>130687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285749</xdr:colOff>
      <xdr:row>121</xdr:row>
      <xdr:rowOff>3967</xdr:rowOff>
    </xdr:from>
    <xdr:to>
      <xdr:col>7</xdr:col>
      <xdr:colOff>74999</xdr:colOff>
      <xdr:row>132</xdr:row>
      <xdr:rowOff>158467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52</xdr:col>
      <xdr:colOff>158750</xdr:colOff>
      <xdr:row>130</xdr:row>
      <xdr:rowOff>0</xdr:rowOff>
    </xdr:from>
    <xdr:to>
      <xdr:col>67</xdr:col>
      <xdr:colOff>171448</xdr:colOff>
      <xdr:row>165</xdr:row>
      <xdr:rowOff>106507</xdr:rowOff>
    </xdr:to>
    <xdr:pic>
      <xdr:nvPicPr>
        <xdr:cNvPr id="6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401500" y="22907625"/>
          <a:ext cx="9156698" cy="6774007"/>
        </a:xfrm>
        <a:prstGeom prst="rect">
          <a:avLst/>
        </a:prstGeom>
      </xdr:spPr>
    </xdr:pic>
    <xdr:clientData/>
  </xdr:twoCellAnchor>
  <xdr:twoCellAnchor editAs="oneCell">
    <xdr:from>
      <xdr:col>66</xdr:col>
      <xdr:colOff>158750</xdr:colOff>
      <xdr:row>129</xdr:row>
      <xdr:rowOff>95250</xdr:rowOff>
    </xdr:from>
    <xdr:to>
      <xdr:col>81</xdr:col>
      <xdr:colOff>171448</xdr:colOff>
      <xdr:row>165</xdr:row>
      <xdr:rowOff>12315</xdr:rowOff>
    </xdr:to>
    <xdr:pic>
      <xdr:nvPicPr>
        <xdr:cNvPr id="7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5935900" y="22812375"/>
          <a:ext cx="9156698" cy="6775065"/>
        </a:xfrm>
        <a:prstGeom prst="rect">
          <a:avLst/>
        </a:prstGeom>
      </xdr:spPr>
    </xdr:pic>
    <xdr:clientData/>
  </xdr:twoCellAnchor>
  <xdr:twoCellAnchor editAs="oneCell">
    <xdr:from>
      <xdr:col>80</xdr:col>
      <xdr:colOff>285750</xdr:colOff>
      <xdr:row>129</xdr:row>
      <xdr:rowOff>95250</xdr:rowOff>
    </xdr:from>
    <xdr:to>
      <xdr:col>95</xdr:col>
      <xdr:colOff>295275</xdr:colOff>
      <xdr:row>165</xdr:row>
      <xdr:rowOff>47240</xdr:rowOff>
    </xdr:to>
    <xdr:pic>
      <xdr:nvPicPr>
        <xdr:cNvPr id="8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4597300" y="22812375"/>
          <a:ext cx="9153525" cy="6809990"/>
        </a:xfrm>
        <a:prstGeom prst="rect">
          <a:avLst/>
        </a:prstGeom>
      </xdr:spPr>
    </xdr:pic>
    <xdr:clientData/>
  </xdr:twoCellAnchor>
  <xdr:twoCellAnchor>
    <xdr:from>
      <xdr:col>1</xdr:col>
      <xdr:colOff>1135593</xdr:colOff>
      <xdr:row>177</xdr:row>
      <xdr:rowOff>19049</xdr:rowOff>
    </xdr:from>
    <xdr:to>
      <xdr:col>6</xdr:col>
      <xdr:colOff>254000</xdr:colOff>
      <xdr:row>190</xdr:row>
      <xdr:rowOff>169332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134936</xdr:colOff>
      <xdr:row>116</xdr:row>
      <xdr:rowOff>166686</xdr:rowOff>
    </xdr:from>
    <xdr:to>
      <xdr:col>14</xdr:col>
      <xdr:colOff>338842</xdr:colOff>
      <xdr:row>133</xdr:row>
      <xdr:rowOff>144374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201083</xdr:colOff>
      <xdr:row>140</xdr:row>
      <xdr:rowOff>0</xdr:rowOff>
    </xdr:from>
    <xdr:to>
      <xdr:col>1</xdr:col>
      <xdr:colOff>1300020</xdr:colOff>
      <xdr:row>151</xdr:row>
      <xdr:rowOff>154500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440532</xdr:colOff>
      <xdr:row>140</xdr:row>
      <xdr:rowOff>23813</xdr:rowOff>
    </xdr:from>
    <xdr:to>
      <xdr:col>7</xdr:col>
      <xdr:colOff>229782</xdr:colOff>
      <xdr:row>151</xdr:row>
      <xdr:rowOff>178313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297657</xdr:colOff>
      <xdr:row>140</xdr:row>
      <xdr:rowOff>47624</xdr:rowOff>
    </xdr:from>
    <xdr:to>
      <xdr:col>10</xdr:col>
      <xdr:colOff>201207</xdr:colOff>
      <xdr:row>152</xdr:row>
      <xdr:rowOff>11624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182564</xdr:colOff>
      <xdr:row>141</xdr:row>
      <xdr:rowOff>80697</xdr:rowOff>
    </xdr:from>
    <xdr:to>
      <xdr:col>18</xdr:col>
      <xdr:colOff>494489</xdr:colOff>
      <xdr:row>153</xdr:row>
      <xdr:rowOff>44697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0</xdr:col>
      <xdr:colOff>0</xdr:colOff>
      <xdr:row>10</xdr:row>
      <xdr:rowOff>154781</xdr:rowOff>
    </xdr:from>
    <xdr:to>
      <xdr:col>4</xdr:col>
      <xdr:colOff>183544</xdr:colOff>
      <xdr:row>11</xdr:row>
      <xdr:rowOff>2111077</xdr:rowOff>
    </xdr:to>
    <xdr:pic>
      <xdr:nvPicPr>
        <xdr:cNvPr id="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 t="24636" b="27828"/>
        <a:stretch>
          <a:fillRect/>
        </a:stretch>
      </xdr:blipFill>
      <xdr:spPr bwMode="auto">
        <a:xfrm>
          <a:off x="0" y="2288381"/>
          <a:ext cx="6117619" cy="2156321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1333500</xdr:colOff>
      <xdr:row>120</xdr:row>
      <xdr:rowOff>154782</xdr:rowOff>
    </xdr:from>
    <xdr:to>
      <xdr:col>2</xdr:col>
      <xdr:colOff>527438</xdr:colOff>
      <xdr:row>132</xdr:row>
      <xdr:rowOff>118782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107156</xdr:colOff>
      <xdr:row>120</xdr:row>
      <xdr:rowOff>178593</xdr:rowOff>
    </xdr:from>
    <xdr:to>
      <xdr:col>10</xdr:col>
      <xdr:colOff>15468</xdr:colOff>
      <xdr:row>132</xdr:row>
      <xdr:rowOff>142593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1476375</xdr:colOff>
      <xdr:row>140</xdr:row>
      <xdr:rowOff>23813</xdr:rowOff>
    </xdr:from>
    <xdr:to>
      <xdr:col>2</xdr:col>
      <xdr:colOff>670313</xdr:colOff>
      <xdr:row>151</xdr:row>
      <xdr:rowOff>178313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</xdr:col>
      <xdr:colOff>738189</xdr:colOff>
      <xdr:row>140</xdr:row>
      <xdr:rowOff>11906</xdr:rowOff>
    </xdr:from>
    <xdr:to>
      <xdr:col>4</xdr:col>
      <xdr:colOff>372658</xdr:colOff>
      <xdr:row>151</xdr:row>
      <xdr:rowOff>166406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10</xdr:col>
      <xdr:colOff>333375</xdr:colOff>
      <xdr:row>140</xdr:row>
      <xdr:rowOff>47625</xdr:rowOff>
    </xdr:from>
    <xdr:to>
      <xdr:col>13</xdr:col>
      <xdr:colOff>36900</xdr:colOff>
      <xdr:row>152</xdr:row>
      <xdr:rowOff>11625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emetra/My%20Documents/Projects/738-SMARTES/basic_no_overlap/738-basic_24-11-2011-river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 "/>
      <sheetName val="INPUT-CODE"/>
      <sheetName val="GEOMETRY"/>
      <sheetName val="LOAD-ANAL-RIVER"/>
      <sheetName val="DETAILING"/>
      <sheetName val="MASS-COST"/>
      <sheetName val="spring-stif"/>
    </sheetNames>
    <sheetDataSet>
      <sheetData sheetId="0">
        <row r="11">
          <cell r="B11" t="str">
            <v>RIVER ,STILL WATER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212"/>
  <sheetViews>
    <sheetView tabSelected="1" topLeftCell="A143" zoomScaleNormal="100" zoomScaleSheetLayoutView="50" workbookViewId="0">
      <selection activeCell="E170" sqref="E170"/>
    </sheetView>
  </sheetViews>
  <sheetFormatPr defaultRowHeight="15"/>
  <cols>
    <col min="1" max="1" width="13.28515625" bestFit="1" customWidth="1"/>
    <col min="2" max="2" width="45.7109375" customWidth="1"/>
    <col min="3" max="4" width="15" customWidth="1"/>
    <col min="5" max="5" width="11.28515625" customWidth="1"/>
    <col min="6" max="6" width="12.42578125" customWidth="1"/>
    <col min="9" max="9" width="12.85546875" bestFit="1" customWidth="1"/>
    <col min="12" max="12" width="9.5703125" customWidth="1"/>
    <col min="13" max="13" width="15.42578125" customWidth="1"/>
    <col min="14" max="14" width="11.42578125" customWidth="1"/>
    <col min="16" max="16" width="12.7109375" bestFit="1" customWidth="1"/>
    <col min="17" max="17" width="12.28515625" bestFit="1" customWidth="1"/>
    <col min="24" max="24" width="12.85546875" bestFit="1" customWidth="1"/>
    <col min="25" max="25" width="10.140625" bestFit="1" customWidth="1"/>
  </cols>
  <sheetData>
    <row r="1" spans="1:5" ht="15.75">
      <c r="A1" s="1" t="s">
        <v>0</v>
      </c>
      <c r="B1" s="1" t="s">
        <v>1</v>
      </c>
      <c r="C1" s="2"/>
      <c r="D1" s="3"/>
      <c r="E1" s="4"/>
    </row>
    <row r="2" spans="1:5" ht="15.75">
      <c r="A2" s="1" t="s">
        <v>2</v>
      </c>
      <c r="B2" s="1">
        <v>738</v>
      </c>
      <c r="C2" s="5"/>
      <c r="D2" s="3"/>
      <c r="E2" s="4"/>
    </row>
    <row r="3" spans="1:5" ht="15.75">
      <c r="A3" s="1" t="s">
        <v>3</v>
      </c>
      <c r="B3" s="1" t="s">
        <v>4</v>
      </c>
      <c r="C3" s="5"/>
      <c r="D3" s="3"/>
      <c r="E3" s="4"/>
    </row>
    <row r="4" spans="1:5" ht="15.75">
      <c r="A4" s="1" t="s">
        <v>5</v>
      </c>
      <c r="B4" s="1" t="s">
        <v>6</v>
      </c>
      <c r="C4" s="5"/>
      <c r="D4" s="3"/>
      <c r="E4" s="4"/>
    </row>
    <row r="5" spans="1:5" ht="15.75">
      <c r="A5" s="1" t="s">
        <v>7</v>
      </c>
      <c r="B5" s="6">
        <v>41074</v>
      </c>
      <c r="C5" s="5"/>
      <c r="D5" s="3"/>
      <c r="E5" s="4"/>
    </row>
    <row r="6" spans="1:5" ht="15.75">
      <c r="A6" s="1"/>
      <c r="B6" s="6"/>
      <c r="C6" s="5"/>
      <c r="D6" s="3"/>
      <c r="E6" s="4"/>
    </row>
    <row r="7" spans="1:5" ht="21">
      <c r="A7" s="1"/>
      <c r="B7" s="7" t="s">
        <v>8</v>
      </c>
      <c r="C7" s="5"/>
      <c r="D7" s="3"/>
      <c r="E7" s="4"/>
    </row>
    <row r="8" spans="1:5" ht="21">
      <c r="A8" s="1"/>
      <c r="B8" s="7"/>
      <c r="C8" s="5"/>
      <c r="D8" s="3"/>
      <c r="E8" s="4"/>
    </row>
    <row r="9" spans="1:5" ht="15.75">
      <c r="A9" s="1" t="s">
        <v>9</v>
      </c>
      <c r="B9" s="1" t="s">
        <v>10</v>
      </c>
      <c r="C9" s="8"/>
      <c r="D9" s="3"/>
      <c r="E9" s="4"/>
    </row>
    <row r="10" spans="1:5" ht="15.75">
      <c r="A10" s="9" t="s">
        <v>11</v>
      </c>
      <c r="B10" s="1"/>
      <c r="C10" s="8"/>
      <c r="D10" s="3"/>
      <c r="E10" s="4"/>
    </row>
    <row r="11" spans="1:5" ht="15.75">
      <c r="A11" s="9"/>
      <c r="B11" s="1"/>
      <c r="C11" s="8"/>
      <c r="D11" s="3"/>
      <c r="E11" s="4"/>
    </row>
    <row r="12" spans="1:5" ht="272.25" customHeight="1"/>
    <row r="13" spans="1:5">
      <c r="A13" s="10">
        <v>1</v>
      </c>
      <c r="B13" s="11" t="s">
        <v>12</v>
      </c>
      <c r="C13" s="3"/>
      <c r="D13" s="3"/>
      <c r="E13" s="4"/>
    </row>
    <row r="14" spans="1:5">
      <c r="A14" s="12"/>
      <c r="B14" s="3"/>
      <c r="C14" s="3"/>
      <c r="D14" s="3"/>
      <c r="E14" s="4"/>
    </row>
    <row r="15" spans="1:5">
      <c r="A15" s="10">
        <v>1.1000000000000001</v>
      </c>
      <c r="B15" s="11" t="s">
        <v>13</v>
      </c>
      <c r="C15" s="3"/>
      <c r="D15" s="3"/>
      <c r="E15" s="4"/>
    </row>
    <row r="16" spans="1:5" ht="18">
      <c r="A16" s="12"/>
      <c r="B16" s="5" t="s">
        <v>14</v>
      </c>
      <c r="C16" s="13" t="s">
        <v>15</v>
      </c>
      <c r="D16" s="14">
        <v>1</v>
      </c>
      <c r="E16" s="4" t="s">
        <v>16</v>
      </c>
    </row>
    <row r="17" spans="1:25" ht="18">
      <c r="A17" s="12"/>
      <c r="B17" s="3" t="s">
        <v>17</v>
      </c>
      <c r="C17" s="15" t="s">
        <v>18</v>
      </c>
      <c r="D17" s="16">
        <v>1</v>
      </c>
      <c r="E17" s="4" t="s">
        <v>16</v>
      </c>
      <c r="Y17" t="s">
        <v>197</v>
      </c>
    </row>
    <row r="18" spans="1:25">
      <c r="A18" s="12"/>
      <c r="B18" s="17" t="s">
        <v>19</v>
      </c>
      <c r="C18" s="15" t="s">
        <v>20</v>
      </c>
      <c r="D18" s="16">
        <v>0.1</v>
      </c>
      <c r="E18" s="3" t="s">
        <v>16</v>
      </c>
      <c r="Y18" t="s">
        <v>198</v>
      </c>
    </row>
    <row r="19" spans="1:25" ht="18">
      <c r="A19" s="12"/>
      <c r="B19" s="17" t="s">
        <v>21</v>
      </c>
      <c r="C19" s="15" t="s">
        <v>181</v>
      </c>
      <c r="D19" s="18">
        <v>90000</v>
      </c>
      <c r="E19" s="3" t="s">
        <v>22</v>
      </c>
    </row>
    <row r="20" spans="1:25">
      <c r="A20" s="12"/>
      <c r="B20" s="104" t="s">
        <v>200</v>
      </c>
      <c r="C20" s="15"/>
      <c r="D20" s="18" t="s">
        <v>198</v>
      </c>
      <c r="E20" s="3"/>
    </row>
    <row r="21" spans="1:25">
      <c r="A21" s="12"/>
      <c r="B21" s="3"/>
      <c r="C21" s="19"/>
      <c r="D21" s="20"/>
      <c r="E21" s="3"/>
    </row>
    <row r="22" spans="1:25">
      <c r="A22" s="10" t="s">
        <v>23</v>
      </c>
      <c r="B22" s="11" t="s">
        <v>24</v>
      </c>
      <c r="C22" s="19"/>
      <c r="D22" s="21"/>
      <c r="E22" s="4"/>
    </row>
    <row r="23" spans="1:25" ht="18">
      <c r="A23" s="12"/>
      <c r="B23" s="4" t="s">
        <v>25</v>
      </c>
      <c r="C23" s="22" t="s">
        <v>26</v>
      </c>
      <c r="D23" s="18">
        <v>1000</v>
      </c>
      <c r="E23" s="23" t="s">
        <v>27</v>
      </c>
    </row>
    <row r="24" spans="1:25">
      <c r="A24" s="12"/>
      <c r="B24" s="3"/>
      <c r="C24" s="19"/>
      <c r="D24" s="21"/>
      <c r="E24" s="4"/>
    </row>
    <row r="25" spans="1:25">
      <c r="A25" s="10" t="s">
        <v>28</v>
      </c>
      <c r="B25" s="11" t="s">
        <v>29</v>
      </c>
      <c r="C25" s="19"/>
      <c r="D25" s="21"/>
      <c r="E25" s="4"/>
    </row>
    <row r="26" spans="1:25">
      <c r="A26" s="10" t="s">
        <v>30</v>
      </c>
      <c r="B26" s="24" t="s">
        <v>31</v>
      </c>
      <c r="C26" s="19"/>
      <c r="D26" s="21"/>
      <c r="E26" s="4"/>
    </row>
    <row r="27" spans="1:25" ht="18">
      <c r="A27" s="12"/>
      <c r="B27" s="4" t="s">
        <v>32</v>
      </c>
      <c r="C27" s="22" t="s">
        <v>33</v>
      </c>
      <c r="D27" s="16">
        <v>0.9</v>
      </c>
      <c r="E27" s="23" t="s">
        <v>16</v>
      </c>
    </row>
    <row r="28" spans="1:25">
      <c r="A28" s="12"/>
      <c r="B28" s="4"/>
      <c r="C28" s="22"/>
      <c r="D28" s="16"/>
      <c r="E28" s="23"/>
    </row>
    <row r="29" spans="1:25">
      <c r="A29" s="12" t="s">
        <v>34</v>
      </c>
      <c r="B29" s="24" t="s">
        <v>35</v>
      </c>
      <c r="C29" s="22"/>
      <c r="D29" s="16"/>
      <c r="E29" s="23"/>
    </row>
    <row r="30" spans="1:25" ht="17.25">
      <c r="A30" s="12"/>
      <c r="B30" s="25" t="s">
        <v>36</v>
      </c>
      <c r="C30" s="22" t="s">
        <v>37</v>
      </c>
      <c r="D30" s="26">
        <v>1.25</v>
      </c>
      <c r="E30" s="27" t="s">
        <v>27</v>
      </c>
    </row>
    <row r="31" spans="1:25">
      <c r="A31" s="12"/>
      <c r="B31" s="25" t="s">
        <v>38</v>
      </c>
      <c r="C31" s="22" t="s">
        <v>39</v>
      </c>
      <c r="D31" s="26">
        <v>36</v>
      </c>
      <c r="E31" s="27" t="s">
        <v>40</v>
      </c>
    </row>
    <row r="32" spans="1:25">
      <c r="A32" s="12"/>
      <c r="B32" s="4"/>
      <c r="C32" s="22"/>
      <c r="D32" s="16"/>
      <c r="E32" s="23"/>
    </row>
    <row r="33" spans="1:22">
      <c r="A33" s="10" t="s">
        <v>41</v>
      </c>
      <c r="B33" s="24" t="s">
        <v>42</v>
      </c>
      <c r="C33" s="19"/>
      <c r="D33" s="21"/>
      <c r="E33" s="4"/>
    </row>
    <row r="34" spans="1:22" ht="18">
      <c r="A34" s="12"/>
      <c r="B34" s="4" t="s">
        <v>43</v>
      </c>
      <c r="C34" s="22" t="s">
        <v>44</v>
      </c>
      <c r="D34" s="16">
        <v>0.1</v>
      </c>
      <c r="E34" s="3" t="s">
        <v>16</v>
      </c>
    </row>
    <row r="35" spans="1:22">
      <c r="A35" s="12"/>
      <c r="B35" s="28" t="s">
        <v>45</v>
      </c>
      <c r="C35" s="29" t="s">
        <v>46</v>
      </c>
      <c r="D35" s="16">
        <v>19.2</v>
      </c>
      <c r="E35" s="3" t="s">
        <v>16</v>
      </c>
    </row>
    <row r="36" spans="1:22">
      <c r="A36" s="12"/>
      <c r="B36" s="30" t="s">
        <v>47</v>
      </c>
      <c r="C36" s="31" t="s">
        <v>48</v>
      </c>
      <c r="D36" s="32">
        <v>0</v>
      </c>
      <c r="E36" s="33" t="s">
        <v>49</v>
      </c>
    </row>
    <row r="37" spans="1:22">
      <c r="A37" s="12"/>
      <c r="B37" s="30"/>
      <c r="C37" s="31"/>
      <c r="D37" s="32"/>
      <c r="E37" s="33"/>
    </row>
    <row r="38" spans="1:22">
      <c r="A38" s="10" t="s">
        <v>50</v>
      </c>
      <c r="B38" s="24" t="s">
        <v>51</v>
      </c>
      <c r="C38" s="19"/>
      <c r="D38" s="21"/>
      <c r="E38" s="4"/>
    </row>
    <row r="39" spans="1:22">
      <c r="A39" s="12"/>
      <c r="B39" s="3" t="s">
        <v>52</v>
      </c>
      <c r="C39" s="19" t="s">
        <v>39</v>
      </c>
      <c r="D39" s="34">
        <v>2</v>
      </c>
      <c r="E39" s="3" t="s">
        <v>40</v>
      </c>
    </row>
    <row r="40" spans="1:22">
      <c r="A40" s="12"/>
      <c r="B40" s="17" t="s">
        <v>53</v>
      </c>
      <c r="C40" s="19" t="s">
        <v>54</v>
      </c>
      <c r="D40" s="21">
        <v>0</v>
      </c>
      <c r="E40" s="3" t="s">
        <v>55</v>
      </c>
      <c r="S40" s="35"/>
      <c r="T40" s="35"/>
      <c r="V40" s="35"/>
    </row>
    <row r="41" spans="1:22">
      <c r="A41" s="12"/>
      <c r="B41" s="17" t="s">
        <v>56</v>
      </c>
      <c r="C41" s="19" t="s">
        <v>57</v>
      </c>
      <c r="D41" s="21">
        <v>500</v>
      </c>
      <c r="E41" s="17" t="s">
        <v>58</v>
      </c>
      <c r="S41" s="35"/>
      <c r="T41" s="35"/>
      <c r="V41" s="35"/>
    </row>
    <row r="42" spans="1:22" ht="18">
      <c r="A42" s="12"/>
      <c r="B42" s="36" t="s">
        <v>59</v>
      </c>
      <c r="C42" s="37" t="s">
        <v>171</v>
      </c>
      <c r="D42" s="38">
        <v>0.5</v>
      </c>
      <c r="E42" s="36" t="s">
        <v>16</v>
      </c>
      <c r="S42" s="35"/>
      <c r="T42" s="35"/>
      <c r="V42" s="35"/>
    </row>
    <row r="43" spans="1:22" ht="18">
      <c r="A43" s="12"/>
      <c r="B43" s="36" t="s">
        <v>144</v>
      </c>
      <c r="C43" s="37" t="s">
        <v>172</v>
      </c>
      <c r="D43" s="38">
        <v>20000000</v>
      </c>
      <c r="E43" s="36" t="s">
        <v>179</v>
      </c>
      <c r="S43" s="35"/>
      <c r="T43" s="35"/>
      <c r="V43" s="35"/>
    </row>
    <row r="44" spans="1:22" ht="18">
      <c r="A44" s="12"/>
      <c r="B44" s="36" t="s">
        <v>145</v>
      </c>
      <c r="C44" s="37" t="s">
        <v>173</v>
      </c>
      <c r="D44" s="38">
        <v>700</v>
      </c>
      <c r="E44" s="36" t="s">
        <v>27</v>
      </c>
      <c r="S44" s="35"/>
      <c r="T44" s="35"/>
      <c r="V44" s="35"/>
    </row>
    <row r="45" spans="1:22" ht="18">
      <c r="A45" s="12"/>
      <c r="B45" s="36" t="s">
        <v>150</v>
      </c>
      <c r="C45" s="37" t="s">
        <v>174</v>
      </c>
      <c r="D45" s="38">
        <f>0.5*0.5</f>
        <v>0.25</v>
      </c>
      <c r="E45" s="36" t="s">
        <v>178</v>
      </c>
      <c r="S45" s="35"/>
      <c r="T45" s="35"/>
      <c r="V45" s="35"/>
    </row>
    <row r="46" spans="1:22" ht="18">
      <c r="A46" s="12"/>
      <c r="B46" s="36" t="s">
        <v>161</v>
      </c>
      <c r="C46" s="37" t="s">
        <v>175</v>
      </c>
      <c r="D46" s="38">
        <f>2/100</f>
        <v>0.02</v>
      </c>
      <c r="E46" s="36" t="s">
        <v>16</v>
      </c>
      <c r="S46" s="35"/>
      <c r="T46" s="35"/>
      <c r="V46" s="35"/>
    </row>
    <row r="47" spans="1:22">
      <c r="A47" s="12"/>
      <c r="B47" s="102" t="s">
        <v>192</v>
      </c>
      <c r="C47" s="39" t="s">
        <v>187</v>
      </c>
      <c r="D47" s="40">
        <v>1</v>
      </c>
      <c r="E47" s="102" t="s">
        <v>154</v>
      </c>
      <c r="S47" s="35"/>
      <c r="T47" s="35"/>
      <c r="V47" s="35"/>
    </row>
    <row r="48" spans="1:22">
      <c r="A48" s="12"/>
      <c r="B48" s="102" t="s">
        <v>199</v>
      </c>
      <c r="C48" s="39"/>
      <c r="D48" s="40" t="s">
        <v>197</v>
      </c>
      <c r="E48" s="102"/>
      <c r="S48" s="35"/>
      <c r="T48" s="35"/>
      <c r="V48" s="35"/>
    </row>
    <row r="49" spans="1:22">
      <c r="A49" s="12"/>
      <c r="B49" s="102"/>
      <c r="C49" s="39"/>
      <c r="D49" s="40"/>
      <c r="E49" s="102"/>
      <c r="S49" s="35"/>
      <c r="T49" s="35"/>
      <c r="V49" s="35"/>
    </row>
    <row r="50" spans="1:22">
      <c r="A50" s="12" t="s">
        <v>60</v>
      </c>
      <c r="B50" s="24" t="s">
        <v>61</v>
      </c>
      <c r="C50" s="39"/>
      <c r="D50" s="40"/>
    </row>
    <row r="51" spans="1:22" ht="18">
      <c r="A51" s="12"/>
      <c r="B51" s="41" t="s">
        <v>62</v>
      </c>
      <c r="C51" s="39" t="s">
        <v>191</v>
      </c>
      <c r="D51" s="40">
        <v>45</v>
      </c>
      <c r="E51" s="3" t="s">
        <v>55</v>
      </c>
    </row>
    <row r="52" spans="1:22" ht="18">
      <c r="A52" s="12"/>
      <c r="B52" s="3" t="s">
        <v>147</v>
      </c>
      <c r="C52" s="39" t="s">
        <v>190</v>
      </c>
      <c r="D52" s="21">
        <v>2</v>
      </c>
      <c r="E52" s="43" t="s">
        <v>148</v>
      </c>
    </row>
    <row r="53" spans="1:22">
      <c r="A53" s="10"/>
      <c r="B53" t="s">
        <v>142</v>
      </c>
      <c r="C53" s="39" t="s">
        <v>143</v>
      </c>
      <c r="D53" s="21">
        <v>1.44</v>
      </c>
    </row>
    <row r="54" spans="1:22">
      <c r="A54" s="12"/>
      <c r="B54" s="3"/>
      <c r="C54" s="39"/>
      <c r="D54" s="21"/>
      <c r="E54" s="43"/>
    </row>
    <row r="55" spans="1:22" ht="17.25">
      <c r="A55" s="12" t="s">
        <v>63</v>
      </c>
      <c r="B55" s="42" t="s">
        <v>64</v>
      </c>
      <c r="C55" s="29" t="s">
        <v>65</v>
      </c>
      <c r="D55" s="16">
        <v>9.81</v>
      </c>
      <c r="E55" s="43" t="s">
        <v>66</v>
      </c>
    </row>
    <row r="56" spans="1:22">
      <c r="A56" s="12"/>
      <c r="B56" s="3"/>
    </row>
    <row r="57" spans="1:22">
      <c r="A57" s="12"/>
      <c r="B57" s="3"/>
      <c r="C57" s="19"/>
      <c r="D57" s="44"/>
      <c r="E57" s="4"/>
    </row>
    <row r="58" spans="1:22" ht="15.75">
      <c r="A58" s="10">
        <v>2</v>
      </c>
      <c r="B58" s="45" t="s">
        <v>67</v>
      </c>
      <c r="C58" s="19"/>
      <c r="D58" s="44"/>
      <c r="E58" s="4"/>
    </row>
    <row r="59" spans="1:22">
      <c r="A59" s="12"/>
      <c r="B59" s="3"/>
      <c r="C59" s="19"/>
      <c r="D59" s="44"/>
      <c r="E59" s="4"/>
    </row>
    <row r="60" spans="1:22">
      <c r="A60" s="12" t="s">
        <v>68</v>
      </c>
      <c r="B60" s="46" t="s">
        <v>69</v>
      </c>
      <c r="C60" s="19"/>
      <c r="D60" s="44"/>
      <c r="E60" s="4"/>
    </row>
    <row r="61" spans="1:22" ht="18">
      <c r="A61" s="12"/>
      <c r="B61" s="25" t="s">
        <v>70</v>
      </c>
      <c r="C61" s="47" t="s">
        <v>71</v>
      </c>
      <c r="D61" s="48">
        <f>D23*D55*D27</f>
        <v>8829</v>
      </c>
      <c r="E61" s="49" t="s">
        <v>72</v>
      </c>
    </row>
    <row r="62" spans="1:22">
      <c r="A62" s="12"/>
      <c r="B62" s="25"/>
      <c r="C62" s="47"/>
      <c r="D62" s="48"/>
      <c r="E62" s="49"/>
    </row>
    <row r="63" spans="1:22">
      <c r="A63" s="12" t="s">
        <v>73</v>
      </c>
      <c r="B63" s="46" t="s">
        <v>74</v>
      </c>
      <c r="C63" s="47"/>
      <c r="D63" s="48"/>
      <c r="E63" s="49"/>
    </row>
    <row r="64" spans="1:22" ht="18">
      <c r="A64" s="12"/>
      <c r="B64" s="25" t="s">
        <v>75</v>
      </c>
      <c r="C64" s="13" t="s">
        <v>76</v>
      </c>
      <c r="D64" s="50">
        <f>0.5*D30*D31^2</f>
        <v>810</v>
      </c>
      <c r="E64" s="51" t="s">
        <v>72</v>
      </c>
    </row>
    <row r="65" spans="1:21">
      <c r="A65" s="12"/>
      <c r="B65" s="25"/>
      <c r="C65" s="47"/>
      <c r="D65" s="48"/>
      <c r="E65" s="49"/>
    </row>
    <row r="66" spans="1:21">
      <c r="A66" s="12" t="s">
        <v>77</v>
      </c>
      <c r="B66" s="52" t="s">
        <v>78</v>
      </c>
      <c r="C66" s="39"/>
    </row>
    <row r="67" spans="1:21">
      <c r="A67" s="12"/>
      <c r="C67" s="39"/>
      <c r="T67" s="53"/>
    </row>
    <row r="68" spans="1:21">
      <c r="A68" s="12"/>
      <c r="B68" s="17" t="s">
        <v>79</v>
      </c>
      <c r="C68" s="55"/>
      <c r="D68" s="3"/>
      <c r="E68" s="3"/>
      <c r="U68" s="54"/>
    </row>
    <row r="69" spans="1:21" ht="18">
      <c r="A69" s="12"/>
      <c r="C69" s="56" t="s">
        <v>80</v>
      </c>
      <c r="D69" s="57">
        <f>0.75*(1+COS(D36*PI()/180))*D34</f>
        <v>0.15000000000000002</v>
      </c>
      <c r="E69" s="58" t="s">
        <v>81</v>
      </c>
      <c r="F69" s="59"/>
      <c r="U69" s="54"/>
    </row>
    <row r="70" spans="1:21" ht="18">
      <c r="A70" s="12"/>
      <c r="C70" s="56" t="s">
        <v>82</v>
      </c>
      <c r="D70" s="60">
        <f>0.6+0.5*((4*PI()*D27/D35)/SINH(4*PI()*D27/D35))^2</f>
        <v>1.0459726636677515</v>
      </c>
      <c r="E70" s="58" t="s">
        <v>83</v>
      </c>
      <c r="F70" s="59"/>
    </row>
    <row r="71" spans="1:21" ht="18">
      <c r="A71" s="12"/>
      <c r="C71" s="56" t="s">
        <v>84</v>
      </c>
      <c r="D71" s="61">
        <f>MIN((D27-D27)/(3*D27)*(D34/D27)^2,2*D27/D34)</f>
        <v>0</v>
      </c>
      <c r="E71" s="62"/>
      <c r="F71" s="59"/>
    </row>
    <row r="72" spans="1:21" ht="18">
      <c r="A72" s="12"/>
      <c r="C72" s="56" t="s">
        <v>85</v>
      </c>
      <c r="D72" s="60">
        <f>1-(D16-D203)/D27*(1-1/COSH(2*PI()*D27/D35))</f>
        <v>0.95814192325016201</v>
      </c>
      <c r="E72" s="58" t="s">
        <v>86</v>
      </c>
      <c r="F72" s="59"/>
      <c r="Q72" s="54"/>
    </row>
    <row r="73" spans="1:21">
      <c r="A73" s="12"/>
      <c r="C73" s="17"/>
      <c r="D73" s="55"/>
      <c r="E73" s="3"/>
      <c r="F73" s="3"/>
    </row>
    <row r="74" spans="1:21" ht="18">
      <c r="A74" s="12"/>
      <c r="B74" t="s">
        <v>177</v>
      </c>
      <c r="C74" s="56" t="s">
        <v>87</v>
      </c>
      <c r="D74" s="55">
        <f>IF(D69&gt;D203,(1-D203/D69)*D75,0)</f>
        <v>342.03306101935499</v>
      </c>
      <c r="E74" s="3" t="s">
        <v>88</v>
      </c>
      <c r="F74" s="63" t="s">
        <v>89</v>
      </c>
      <c r="I74" s="55"/>
    </row>
    <row r="75" spans="1:21" ht="18">
      <c r="A75" s="12"/>
      <c r="B75" t="s">
        <v>90</v>
      </c>
      <c r="C75" s="56" t="s">
        <v>91</v>
      </c>
      <c r="D75" s="55">
        <f>0.5*(1+COS(D36*PI()/180))*(D70+D71*(COS(D36*PI()/180))^2)*D23*D55*D34</f>
        <v>1026.0991830580642</v>
      </c>
      <c r="E75" s="3" t="s">
        <v>88</v>
      </c>
      <c r="F75" s="63" t="s">
        <v>92</v>
      </c>
    </row>
    <row r="76" spans="1:21" ht="18">
      <c r="A76" s="12"/>
      <c r="B76" t="s">
        <v>93</v>
      </c>
      <c r="C76" s="56" t="s">
        <v>94</v>
      </c>
      <c r="D76" s="55">
        <f>D72*D75</f>
        <v>983.14864470067369</v>
      </c>
      <c r="E76" s="3" t="s">
        <v>88</v>
      </c>
      <c r="F76" s="64" t="s">
        <v>95</v>
      </c>
    </row>
    <row r="77" spans="1:21">
      <c r="A77" s="10"/>
      <c r="C77" s="39"/>
    </row>
    <row r="78" spans="1:21">
      <c r="A78" s="12" t="s">
        <v>96</v>
      </c>
      <c r="B78" s="52" t="s">
        <v>97</v>
      </c>
      <c r="C78" s="39"/>
    </row>
    <row r="79" spans="1:21">
      <c r="A79" s="12"/>
      <c r="B79" s="52"/>
      <c r="C79" s="39"/>
    </row>
    <row r="80" spans="1:21" ht="18">
      <c r="A80" s="12"/>
      <c r="B80" t="s">
        <v>149</v>
      </c>
      <c r="C80" s="39" t="s">
        <v>166</v>
      </c>
      <c r="D80" s="65">
        <f>D43*D45/D81</f>
        <v>1750000</v>
      </c>
      <c r="E80" t="s">
        <v>22</v>
      </c>
      <c r="F80" s="67" t="s">
        <v>182</v>
      </c>
    </row>
    <row r="81" spans="1:6" ht="18">
      <c r="A81" s="12"/>
      <c r="B81" s="36" t="s">
        <v>146</v>
      </c>
      <c r="C81" s="37" t="s">
        <v>167</v>
      </c>
      <c r="D81" s="75">
        <f>D41/D44/D45</f>
        <v>2.8571428571428572</v>
      </c>
      <c r="E81" s="36" t="s">
        <v>16</v>
      </c>
      <c r="F81" s="67" t="s">
        <v>183</v>
      </c>
    </row>
    <row r="82" spans="1:6">
      <c r="A82" s="12"/>
      <c r="B82" s="36" t="s">
        <v>155</v>
      </c>
      <c r="C82" s="37" t="s">
        <v>153</v>
      </c>
      <c r="D82" s="75">
        <f>(D41/D80)^0.5</f>
        <v>1.6903085094570332E-2</v>
      </c>
      <c r="E82" s="36" t="s">
        <v>154</v>
      </c>
      <c r="F82" s="67" t="s">
        <v>184</v>
      </c>
    </row>
    <row r="83" spans="1:6">
      <c r="A83" s="12"/>
      <c r="B83" s="36"/>
      <c r="C83" s="37"/>
      <c r="D83" s="75"/>
      <c r="E83" s="36"/>
    </row>
    <row r="84" spans="1:6" ht="15.75" thickBot="1">
      <c r="A84" s="12"/>
      <c r="B84" s="100" t="s">
        <v>151</v>
      </c>
      <c r="C84" s="39"/>
    </row>
    <row r="85" spans="1:6" ht="19.5" thickBot="1">
      <c r="A85" s="12"/>
      <c r="B85" t="s">
        <v>194</v>
      </c>
      <c r="C85" s="39" t="s">
        <v>165</v>
      </c>
      <c r="D85" s="101">
        <f>D39*COS(D40*PI()/180)*(D80*D41)^0.5</f>
        <v>59160.797830996162</v>
      </c>
      <c r="E85" t="s">
        <v>99</v>
      </c>
      <c r="F85" s="66" t="s">
        <v>168</v>
      </c>
    </row>
    <row r="86" spans="1:6" ht="18">
      <c r="A86" s="12"/>
      <c r="B86" t="s">
        <v>152</v>
      </c>
      <c r="C86" s="39" t="s">
        <v>165</v>
      </c>
      <c r="D86" s="65">
        <f>D41*COS(D40*PI()/180)*D39/D82</f>
        <v>59160.797830996155</v>
      </c>
      <c r="E86" s="36" t="s">
        <v>99</v>
      </c>
      <c r="F86" s="66" t="s">
        <v>156</v>
      </c>
    </row>
    <row r="87" spans="1:6">
      <c r="A87" s="12"/>
      <c r="B87" s="52"/>
      <c r="C87" s="39"/>
    </row>
    <row r="88" spans="1:6" ht="15.75" thickBot="1">
      <c r="A88" s="12"/>
      <c r="B88" s="52" t="s">
        <v>157</v>
      </c>
      <c r="C88" s="39"/>
    </row>
    <row r="89" spans="1:6" ht="19.5" thickBot="1">
      <c r="A89" s="12"/>
      <c r="B89" t="s">
        <v>158</v>
      </c>
      <c r="C89" s="39" t="s">
        <v>164</v>
      </c>
      <c r="D89" s="101">
        <f>D39*COS(D40*PI()/180)*(D19*D41)^0.5</f>
        <v>13416.407864998739</v>
      </c>
      <c r="E89" t="s">
        <v>99</v>
      </c>
      <c r="F89" s="66" t="s">
        <v>180</v>
      </c>
    </row>
    <row r="90" spans="1:6">
      <c r="A90" s="12"/>
      <c r="B90" s="52"/>
      <c r="C90" s="39"/>
    </row>
    <row r="91" spans="1:6">
      <c r="A91" s="12"/>
      <c r="B91" s="52"/>
      <c r="C91" s="39"/>
    </row>
    <row r="92" spans="1:6" ht="19.5" thickBot="1">
      <c r="A92" s="12"/>
      <c r="B92" t="s">
        <v>159</v>
      </c>
      <c r="C92" s="39" t="s">
        <v>163</v>
      </c>
      <c r="D92" s="65">
        <f>0.5*D41*(D39*COS(D40*PI()/180))^2</f>
        <v>1000</v>
      </c>
      <c r="E92" t="s">
        <v>160</v>
      </c>
      <c r="F92" s="67" t="s">
        <v>170</v>
      </c>
    </row>
    <row r="93" spans="1:6" ht="18.75" thickBot="1">
      <c r="A93" s="12"/>
      <c r="B93" s="30" t="s">
        <v>176</v>
      </c>
      <c r="C93" s="39" t="s">
        <v>162</v>
      </c>
      <c r="D93" s="101">
        <f>D92/D46</f>
        <v>50000</v>
      </c>
      <c r="E93" t="s">
        <v>99</v>
      </c>
      <c r="F93" s="67" t="s">
        <v>169</v>
      </c>
    </row>
    <row r="94" spans="1:6">
      <c r="A94" s="12"/>
      <c r="C94" s="39"/>
      <c r="F94" s="67"/>
    </row>
    <row r="95" spans="1:6" ht="15.75" thickBot="1">
      <c r="A95" s="12"/>
      <c r="B95" s="52" t="s">
        <v>185</v>
      </c>
      <c r="C95" s="39"/>
    </row>
    <row r="96" spans="1:6" ht="18.75" thickBot="1">
      <c r="A96" s="12"/>
      <c r="B96" s="30" t="s">
        <v>186</v>
      </c>
      <c r="C96" s="39" t="s">
        <v>188</v>
      </c>
      <c r="D96" s="101">
        <f>D41*D39/D47</f>
        <v>1000</v>
      </c>
      <c r="E96" t="s">
        <v>99</v>
      </c>
      <c r="F96" s="67" t="s">
        <v>193</v>
      </c>
    </row>
    <row r="97" spans="1:9">
      <c r="A97" s="12"/>
      <c r="B97" s="30"/>
      <c r="C97" s="39"/>
    </row>
    <row r="98" spans="1:9">
      <c r="A98" s="12"/>
      <c r="B98" s="30"/>
      <c r="C98" s="39"/>
    </row>
    <row r="99" spans="1:9">
      <c r="A99" s="12"/>
      <c r="B99" s="52" t="s">
        <v>195</v>
      </c>
      <c r="C99" s="39"/>
    </row>
    <row r="100" spans="1:9">
      <c r="A100" s="10"/>
      <c r="B100" t="s">
        <v>196</v>
      </c>
      <c r="C100" s="15" t="s">
        <v>98</v>
      </c>
      <c r="D100" s="103">
        <f>IF(AND(D20="rigid",D48="rigid"),D93,IF(AND(D20="rigid",D48="elastic"),D85,IF(AND(D20="elastic",D48="rigid"),D89,D89)))</f>
        <v>13416.407864998739</v>
      </c>
      <c r="E100" s="4" t="s">
        <v>99</v>
      </c>
      <c r="F100" s="66"/>
    </row>
    <row r="101" spans="1:9">
      <c r="A101" s="10"/>
      <c r="C101" s="15"/>
      <c r="D101" s="103"/>
      <c r="E101" s="4"/>
      <c r="F101" s="66"/>
    </row>
    <row r="102" spans="1:9">
      <c r="A102" s="12"/>
      <c r="B102" t="s">
        <v>100</v>
      </c>
      <c r="C102" s="15" t="s">
        <v>101</v>
      </c>
      <c r="D102" s="65">
        <f>4*D100/(PI()*D42^2)/(D42/D18)/D42</f>
        <v>27331.681667219604</v>
      </c>
      <c r="E102" s="3" t="s">
        <v>22</v>
      </c>
    </row>
    <row r="103" spans="1:9">
      <c r="A103" s="10"/>
    </row>
    <row r="104" spans="1:9">
      <c r="A104" s="10" t="s">
        <v>102</v>
      </c>
      <c r="B104" s="52" t="s">
        <v>103</v>
      </c>
    </row>
    <row r="106" spans="1:9" ht="18.75">
      <c r="A106" s="10"/>
      <c r="B106" t="s">
        <v>104</v>
      </c>
      <c r="C106" s="39" t="s">
        <v>105</v>
      </c>
      <c r="D106" s="65">
        <f>D23*D53*(D52*COS(D51*PI()/180))^2</f>
        <v>2880.0000000000005</v>
      </c>
      <c r="E106" s="49" t="s">
        <v>72</v>
      </c>
      <c r="F106" s="67" t="s">
        <v>189</v>
      </c>
    </row>
    <row r="107" spans="1:9">
      <c r="A107" s="10"/>
    </row>
    <row r="108" spans="1:9">
      <c r="A108" s="10"/>
    </row>
    <row r="109" spans="1:9">
      <c r="A109" s="12" t="s">
        <v>106</v>
      </c>
      <c r="B109" s="68" t="s">
        <v>107</v>
      </c>
    </row>
    <row r="110" spans="1:9">
      <c r="A110" s="10"/>
      <c r="B110" t="s">
        <v>108</v>
      </c>
      <c r="C110" s="69" t="s">
        <v>109</v>
      </c>
      <c r="D110" s="69" t="s">
        <v>31</v>
      </c>
      <c r="E110" s="69" t="s">
        <v>35</v>
      </c>
      <c r="F110" s="69" t="s">
        <v>110</v>
      </c>
      <c r="G110" s="69" t="s">
        <v>51</v>
      </c>
      <c r="H110" s="69" t="s">
        <v>61</v>
      </c>
      <c r="I110" s="70"/>
    </row>
    <row r="111" spans="1:9">
      <c r="A111" s="10"/>
      <c r="C111" s="69" t="s">
        <v>111</v>
      </c>
      <c r="D111" s="69" t="s">
        <v>112</v>
      </c>
      <c r="E111" s="69" t="s">
        <v>112</v>
      </c>
      <c r="F111" s="69" t="str">
        <f>D111</f>
        <v>(N/m)</v>
      </c>
      <c r="G111" s="69" t="str">
        <f>F111</f>
        <v>(N/m)</v>
      </c>
      <c r="H111" s="69" t="str">
        <f>G111</f>
        <v>(N/m)</v>
      </c>
    </row>
    <row r="112" spans="1:9">
      <c r="A112" s="10"/>
      <c r="B112" t="s">
        <v>113</v>
      </c>
      <c r="C112" s="71">
        <f>D16</f>
        <v>1</v>
      </c>
      <c r="D112" s="72">
        <f>0</f>
        <v>0</v>
      </c>
      <c r="E112" s="72">
        <v>0</v>
      </c>
      <c r="F112" s="72">
        <v>0</v>
      </c>
      <c r="G112" s="72">
        <f>0</f>
        <v>0</v>
      </c>
      <c r="H112" s="72">
        <v>0</v>
      </c>
    </row>
    <row r="113" spans="1:17">
      <c r="A113" s="10"/>
      <c r="B113" t="s">
        <v>114</v>
      </c>
      <c r="C113" s="71">
        <f>MIN(D69+D27,D16)</f>
        <v>1</v>
      </c>
      <c r="D113" s="72">
        <v>0</v>
      </c>
      <c r="E113" s="72">
        <f>D64*D17</f>
        <v>810</v>
      </c>
      <c r="F113" s="72">
        <f>D74*D17</f>
        <v>342.03306101935499</v>
      </c>
      <c r="G113" s="72">
        <v>0</v>
      </c>
      <c r="H113" s="72">
        <v>0</v>
      </c>
    </row>
    <row r="114" spans="1:17">
      <c r="A114" s="10"/>
      <c r="B114" t="s">
        <v>115</v>
      </c>
      <c r="C114" s="71">
        <f>C113</f>
        <v>1</v>
      </c>
      <c r="D114" s="72">
        <v>0</v>
      </c>
      <c r="E114" s="72">
        <f>E113</f>
        <v>810</v>
      </c>
      <c r="F114" s="72">
        <f>F113</f>
        <v>342.03306101935499</v>
      </c>
      <c r="G114" s="72">
        <f>D102</f>
        <v>27331.681667219604</v>
      </c>
      <c r="H114" s="72">
        <v>0</v>
      </c>
    </row>
    <row r="115" spans="1:17">
      <c r="A115" s="10"/>
      <c r="B115" t="s">
        <v>116</v>
      </c>
      <c r="C115" s="71">
        <f>D27</f>
        <v>0.9</v>
      </c>
      <c r="D115" s="72">
        <v>0</v>
      </c>
      <c r="E115" s="72">
        <f>E114</f>
        <v>810</v>
      </c>
      <c r="F115" s="72">
        <f>D75*D17</f>
        <v>1026.0991830580642</v>
      </c>
      <c r="G115" s="72">
        <f>G114</f>
        <v>27331.681667219604</v>
      </c>
      <c r="H115" s="72">
        <v>0</v>
      </c>
    </row>
    <row r="116" spans="1:17">
      <c r="A116" s="10"/>
      <c r="B116" t="s">
        <v>116</v>
      </c>
      <c r="C116" s="71">
        <f>C115</f>
        <v>0.9</v>
      </c>
      <c r="D116" s="72">
        <v>0</v>
      </c>
      <c r="E116" s="72">
        <v>0</v>
      </c>
      <c r="F116" s="72">
        <f>F115</f>
        <v>1026.0991830580642</v>
      </c>
      <c r="G116" s="72">
        <f>G115</f>
        <v>27331.681667219604</v>
      </c>
      <c r="H116" s="72">
        <f>D106*D17</f>
        <v>2880.0000000000005</v>
      </c>
    </row>
    <row r="117" spans="1:17">
      <c r="A117" s="10"/>
      <c r="B117" t="s">
        <v>117</v>
      </c>
      <c r="C117" s="71">
        <f>C113-D42</f>
        <v>0.5</v>
      </c>
      <c r="D117" s="72">
        <f>(D119/C115)*(C115-C117)</f>
        <v>3924</v>
      </c>
      <c r="E117" s="72">
        <v>0</v>
      </c>
      <c r="F117" s="72">
        <f>($F$115-$F$119)/($C$115-$C$119)*($C$115-C117)+$F$119</f>
        <v>1002.2377728595139</v>
      </c>
      <c r="G117" s="72">
        <f>G115</f>
        <v>27331.681667219604</v>
      </c>
      <c r="H117" s="72">
        <f>(C117/$C$116)*$H$116</f>
        <v>1600.0000000000002</v>
      </c>
    </row>
    <row r="118" spans="1:17" ht="16.5" customHeight="1">
      <c r="A118" s="10"/>
      <c r="B118" t="s">
        <v>117</v>
      </c>
      <c r="C118" s="71">
        <f>C117</f>
        <v>0.5</v>
      </c>
      <c r="D118" s="72">
        <f>D117</f>
        <v>3924</v>
      </c>
      <c r="E118" s="72">
        <v>0</v>
      </c>
      <c r="F118" s="72">
        <f>($F$115-$F$119)/($C$115-$C$119)*($C$115-C118)+$F$119</f>
        <v>1002.2377728595139</v>
      </c>
      <c r="G118" s="72">
        <v>0</v>
      </c>
      <c r="H118" s="72">
        <f t="shared" ref="H118:H119" si="0">(C118/$C$116)*$H$116</f>
        <v>1600.0000000000002</v>
      </c>
    </row>
    <row r="119" spans="1:17">
      <c r="A119" s="10"/>
      <c r="B119" t="s">
        <v>118</v>
      </c>
      <c r="C119" s="71">
        <v>0</v>
      </c>
      <c r="D119" s="72">
        <f>D61</f>
        <v>8829</v>
      </c>
      <c r="E119" s="72">
        <v>0</v>
      </c>
      <c r="F119" s="72">
        <f>D76*D17</f>
        <v>983.14864470067369</v>
      </c>
      <c r="G119" s="72">
        <f>0</f>
        <v>0</v>
      </c>
      <c r="H119" s="72">
        <f t="shared" si="0"/>
        <v>0</v>
      </c>
    </row>
    <row r="120" spans="1:17">
      <c r="A120" s="10"/>
    </row>
    <row r="121" spans="1:17">
      <c r="A121" s="10"/>
    </row>
    <row r="122" spans="1:17">
      <c r="A122" s="10"/>
      <c r="Q122" s="53"/>
    </row>
    <row r="123" spans="1:17">
      <c r="A123" s="10"/>
      <c r="M123" s="73"/>
      <c r="P123" s="53"/>
      <c r="Q123" s="53"/>
    </row>
    <row r="124" spans="1:17">
      <c r="A124" s="10"/>
      <c r="Q124" s="53"/>
    </row>
    <row r="125" spans="1:17">
      <c r="A125" s="10"/>
    </row>
    <row r="126" spans="1:17">
      <c r="A126" s="10"/>
    </row>
    <row r="127" spans="1:17">
      <c r="A127" s="10"/>
    </row>
    <row r="128" spans="1:17">
      <c r="A128" s="10"/>
    </row>
    <row r="129" spans="1:36">
      <c r="A129" s="10"/>
      <c r="P129" s="53"/>
    </row>
    <row r="130" spans="1:36">
      <c r="A130" s="10"/>
      <c r="P130" s="53"/>
      <c r="Q130" s="54"/>
    </row>
    <row r="131" spans="1:36">
      <c r="A131" s="10"/>
    </row>
    <row r="132" spans="1:36">
      <c r="A132" s="10"/>
    </row>
    <row r="133" spans="1:36">
      <c r="A133" s="10"/>
    </row>
    <row r="134" spans="1:36">
      <c r="A134" s="10"/>
      <c r="P134" s="53"/>
    </row>
    <row r="135" spans="1:36">
      <c r="A135" s="12" t="s">
        <v>119</v>
      </c>
      <c r="B135" s="68" t="s">
        <v>120</v>
      </c>
      <c r="P135" s="53"/>
    </row>
    <row r="136" spans="1:36">
      <c r="A136" s="10"/>
      <c r="C136" s="74" t="s">
        <v>109</v>
      </c>
      <c r="D136" s="74" t="s">
        <v>31</v>
      </c>
      <c r="E136" s="74" t="s">
        <v>35</v>
      </c>
      <c r="F136" s="74" t="s">
        <v>110</v>
      </c>
      <c r="G136" s="74" t="s">
        <v>51</v>
      </c>
      <c r="H136" s="74" t="s">
        <v>61</v>
      </c>
      <c r="P136" s="53"/>
    </row>
    <row r="137" spans="1:36">
      <c r="A137" s="10"/>
      <c r="C137" s="74" t="s">
        <v>111</v>
      </c>
      <c r="D137" s="74" t="s">
        <v>112</v>
      </c>
      <c r="E137" s="74" t="s">
        <v>112</v>
      </c>
      <c r="F137" s="74" t="str">
        <f>D137</f>
        <v>(N/m)</v>
      </c>
      <c r="G137" s="74" t="str">
        <f>F137</f>
        <v>(N/m)</v>
      </c>
      <c r="H137" s="74" t="str">
        <f>G137</f>
        <v>(N/m)</v>
      </c>
      <c r="AB137" t="s">
        <v>121</v>
      </c>
      <c r="AC137">
        <v>0</v>
      </c>
      <c r="AD137">
        <f>0</f>
        <v>0</v>
      </c>
      <c r="AE137">
        <f>AF137</f>
        <v>0.25</v>
      </c>
      <c r="AF137">
        <f>D17/2-D42/2</f>
        <v>0.25</v>
      </c>
      <c r="AG137" s="53">
        <f>AF137+D42</f>
        <v>0.75</v>
      </c>
      <c r="AH137" s="53">
        <f>AG137</f>
        <v>0.75</v>
      </c>
      <c r="AI137" s="75">
        <f>D17</f>
        <v>1</v>
      </c>
      <c r="AJ137" s="75">
        <f>AI137</f>
        <v>1</v>
      </c>
    </row>
    <row r="138" spans="1:36">
      <c r="A138" s="10"/>
      <c r="B138" t="s">
        <v>123</v>
      </c>
      <c r="C138" s="77">
        <f>D27</f>
        <v>0.9</v>
      </c>
      <c r="D138" s="72">
        <v>0</v>
      </c>
      <c r="E138" s="72">
        <f>D64*D18</f>
        <v>81</v>
      </c>
      <c r="F138" s="72">
        <f>D75*D18</f>
        <v>102.60991830580643</v>
      </c>
      <c r="G138" s="72">
        <f>D102</f>
        <v>27331.681667219604</v>
      </c>
      <c r="H138" s="72">
        <v>0</v>
      </c>
      <c r="AB138" t="s">
        <v>122</v>
      </c>
      <c r="AC138">
        <v>0</v>
      </c>
      <c r="AD138" s="76">
        <f>$D$139</f>
        <v>882.90000000000009</v>
      </c>
      <c r="AE138" s="76">
        <f>AF138</f>
        <v>882.90000000000009</v>
      </c>
      <c r="AF138" s="76">
        <f>$D$139</f>
        <v>882.90000000000009</v>
      </c>
      <c r="AG138" s="76">
        <f>$D$139</f>
        <v>882.90000000000009</v>
      </c>
      <c r="AH138" s="76">
        <f>AG138</f>
        <v>882.90000000000009</v>
      </c>
      <c r="AI138" s="76">
        <f>$D$139</f>
        <v>882.90000000000009</v>
      </c>
      <c r="AJ138">
        <v>0</v>
      </c>
    </row>
    <row r="139" spans="1:36">
      <c r="A139" s="10"/>
      <c r="B139" t="s">
        <v>124</v>
      </c>
      <c r="C139" s="74">
        <v>0</v>
      </c>
      <c r="D139" s="72">
        <f>D61*D18</f>
        <v>882.90000000000009</v>
      </c>
      <c r="E139" s="72">
        <v>0</v>
      </c>
      <c r="F139" s="72">
        <f>D76*D18</f>
        <v>98.314864470067377</v>
      </c>
      <c r="G139" s="72">
        <v>0</v>
      </c>
      <c r="H139" s="72">
        <f>D106*D18</f>
        <v>288.00000000000006</v>
      </c>
      <c r="AB139" t="s">
        <v>35</v>
      </c>
      <c r="AC139">
        <v>0</v>
      </c>
      <c r="AD139" s="76">
        <f>E138</f>
        <v>81</v>
      </c>
      <c r="AE139" s="76">
        <f>AD139</f>
        <v>81</v>
      </c>
      <c r="AF139" s="76">
        <f>$AD$139</f>
        <v>81</v>
      </c>
      <c r="AG139" s="76">
        <f>$AD$139</f>
        <v>81</v>
      </c>
      <c r="AH139" s="76">
        <f>$AD$139</f>
        <v>81</v>
      </c>
      <c r="AI139" s="76">
        <f>$AD$139</f>
        <v>81</v>
      </c>
      <c r="AJ139">
        <v>0</v>
      </c>
    </row>
    <row r="140" spans="1:36">
      <c r="A140" s="10"/>
      <c r="C140" s="78"/>
      <c r="D140" s="79"/>
      <c r="E140" s="79"/>
      <c r="F140" s="79"/>
      <c r="AB140" t="s">
        <v>125</v>
      </c>
      <c r="AC140">
        <v>0</v>
      </c>
      <c r="AD140" s="76">
        <f>$F138</f>
        <v>102.60991830580643</v>
      </c>
      <c r="AE140" s="76">
        <f>AF140</f>
        <v>102.60991830580643</v>
      </c>
      <c r="AF140" s="76">
        <f>$F138</f>
        <v>102.60991830580643</v>
      </c>
      <c r="AG140" s="76">
        <f t="shared" ref="AG140:AI141" si="1">$F138</f>
        <v>102.60991830580643</v>
      </c>
      <c r="AH140" s="76">
        <f>AG140</f>
        <v>102.60991830580643</v>
      </c>
      <c r="AI140" s="76">
        <f t="shared" si="1"/>
        <v>102.60991830580643</v>
      </c>
      <c r="AJ140" s="76">
        <v>0</v>
      </c>
    </row>
    <row r="141" spans="1:36">
      <c r="A141" s="10"/>
      <c r="C141" s="78"/>
      <c r="D141" s="79"/>
      <c r="E141" s="79"/>
      <c r="F141" s="79"/>
      <c r="AB141" t="s">
        <v>126</v>
      </c>
      <c r="AC141">
        <v>0</v>
      </c>
      <c r="AD141" s="76">
        <f>$F139</f>
        <v>98.314864470067377</v>
      </c>
      <c r="AE141" s="76">
        <f>AF141</f>
        <v>98.314864470067377</v>
      </c>
      <c r="AF141" s="76">
        <f t="shared" ref="AF141" si="2">$F139</f>
        <v>98.314864470067377</v>
      </c>
      <c r="AG141" s="76">
        <f t="shared" si="1"/>
        <v>98.314864470067377</v>
      </c>
      <c r="AH141" s="76">
        <f>AG141</f>
        <v>98.314864470067377</v>
      </c>
      <c r="AI141" s="76">
        <f t="shared" si="1"/>
        <v>98.314864470067377</v>
      </c>
      <c r="AJ141" s="76">
        <v>0</v>
      </c>
    </row>
    <row r="142" spans="1:36">
      <c r="A142" s="10"/>
      <c r="C142" s="78"/>
      <c r="D142" s="79"/>
      <c r="E142" s="79"/>
      <c r="F142" s="79"/>
      <c r="P142" s="53"/>
      <c r="AB142" t="s">
        <v>51</v>
      </c>
      <c r="AC142">
        <v>0</v>
      </c>
      <c r="AD142">
        <v>0</v>
      </c>
      <c r="AE142">
        <v>0</v>
      </c>
      <c r="AF142" s="54">
        <f>G138</f>
        <v>27331.681667219604</v>
      </c>
      <c r="AG142" s="76">
        <f>G138</f>
        <v>27331.681667219604</v>
      </c>
      <c r="AH142" s="76">
        <v>0</v>
      </c>
      <c r="AI142">
        <v>0</v>
      </c>
      <c r="AJ142">
        <v>0</v>
      </c>
    </row>
    <row r="143" spans="1:36">
      <c r="A143" s="10"/>
      <c r="C143" s="78"/>
      <c r="D143" s="79"/>
      <c r="E143" s="79"/>
      <c r="F143" s="79"/>
      <c r="P143" s="53"/>
      <c r="AB143" t="s">
        <v>61</v>
      </c>
      <c r="AC143">
        <v>0</v>
      </c>
      <c r="AD143" s="76">
        <f t="shared" ref="AD143:AI143" si="3">$H$139</f>
        <v>288.00000000000006</v>
      </c>
      <c r="AE143" s="76">
        <f t="shared" si="3"/>
        <v>288.00000000000006</v>
      </c>
      <c r="AF143" s="76">
        <f t="shared" si="3"/>
        <v>288.00000000000006</v>
      </c>
      <c r="AG143" s="76">
        <f t="shared" si="3"/>
        <v>288.00000000000006</v>
      </c>
      <c r="AH143" s="76">
        <f t="shared" si="3"/>
        <v>288.00000000000006</v>
      </c>
      <c r="AI143" s="76">
        <f t="shared" si="3"/>
        <v>288.00000000000006</v>
      </c>
      <c r="AJ143">
        <v>0</v>
      </c>
    </row>
    <row r="144" spans="1:36">
      <c r="A144" s="10"/>
      <c r="C144" s="78"/>
      <c r="D144" s="79"/>
      <c r="E144" s="79"/>
      <c r="F144" s="79"/>
      <c r="P144" s="53"/>
    </row>
    <row r="145" spans="1:21">
      <c r="A145" s="10"/>
      <c r="C145" s="78"/>
      <c r="D145" s="79"/>
      <c r="E145" s="79"/>
      <c r="F145" s="79"/>
      <c r="P145" s="53"/>
    </row>
    <row r="146" spans="1:21">
      <c r="A146" s="10"/>
      <c r="C146" s="78"/>
      <c r="D146" s="79"/>
      <c r="E146" s="79"/>
      <c r="F146" s="79"/>
      <c r="P146" s="53"/>
    </row>
    <row r="147" spans="1:21">
      <c r="A147" s="10"/>
      <c r="C147" s="78"/>
      <c r="D147" s="79"/>
      <c r="E147" s="79"/>
      <c r="F147" s="79"/>
      <c r="P147" s="53"/>
    </row>
    <row r="148" spans="1:21">
      <c r="A148" s="10"/>
      <c r="C148" s="78"/>
      <c r="D148" s="79"/>
      <c r="E148" s="79"/>
      <c r="F148" s="79"/>
      <c r="P148" s="53"/>
    </row>
    <row r="149" spans="1:21">
      <c r="A149" s="10"/>
      <c r="C149" s="78"/>
      <c r="D149" s="79"/>
      <c r="E149" s="79"/>
      <c r="F149" s="79"/>
      <c r="P149" s="53"/>
    </row>
    <row r="150" spans="1:21">
      <c r="A150" s="10"/>
      <c r="C150" s="78"/>
      <c r="D150" s="79"/>
      <c r="E150" s="79"/>
      <c r="F150" s="79"/>
      <c r="P150" s="53"/>
    </row>
    <row r="151" spans="1:21">
      <c r="A151" s="10"/>
      <c r="C151" s="78"/>
      <c r="D151" s="79"/>
      <c r="E151" s="79"/>
      <c r="F151" s="79"/>
      <c r="P151" s="53"/>
    </row>
    <row r="152" spans="1:21">
      <c r="A152" s="10"/>
      <c r="C152" s="78"/>
      <c r="D152" s="79"/>
      <c r="E152" s="79"/>
      <c r="F152" s="79"/>
      <c r="P152" s="53"/>
    </row>
    <row r="153" spans="1:21">
      <c r="A153" s="10"/>
      <c r="C153" s="78"/>
      <c r="D153" s="79"/>
      <c r="E153" s="79"/>
      <c r="F153" s="79"/>
      <c r="P153" s="53"/>
    </row>
    <row r="154" spans="1:21">
      <c r="A154" s="10"/>
      <c r="C154" s="78"/>
      <c r="D154" s="79"/>
      <c r="E154" s="79"/>
      <c r="F154" s="79"/>
      <c r="P154" s="53"/>
    </row>
    <row r="155" spans="1:21">
      <c r="A155" s="10"/>
      <c r="E155" s="80"/>
      <c r="P155" s="53"/>
    </row>
    <row r="156" spans="1:21">
      <c r="A156" s="12" t="s">
        <v>127</v>
      </c>
      <c r="B156" s="12" t="s">
        <v>128</v>
      </c>
      <c r="E156" s="80"/>
      <c r="P156" s="53"/>
    </row>
    <row r="157" spans="1:21">
      <c r="A157" s="10"/>
      <c r="D157" s="81" t="s">
        <v>129</v>
      </c>
      <c r="E157" s="82"/>
      <c r="F157" s="83"/>
      <c r="G157" s="83"/>
      <c r="H157" s="84"/>
      <c r="P157" s="53"/>
    </row>
    <row r="158" spans="1:21">
      <c r="A158" s="10"/>
      <c r="C158" s="86" t="s">
        <v>130</v>
      </c>
      <c r="D158" s="87" t="s">
        <v>131</v>
      </c>
      <c r="E158" s="87" t="s">
        <v>132</v>
      </c>
      <c r="F158" s="88" t="s">
        <v>133</v>
      </c>
      <c r="G158" s="86" t="s">
        <v>134</v>
      </c>
      <c r="H158" s="86" t="s">
        <v>61</v>
      </c>
      <c r="R158" s="85"/>
      <c r="S158" s="85"/>
    </row>
    <row r="159" spans="1:21">
      <c r="A159" s="10"/>
      <c r="C159" s="89">
        <v>1</v>
      </c>
      <c r="D159" s="90">
        <v>1.5</v>
      </c>
      <c r="E159" s="90">
        <v>1.5</v>
      </c>
      <c r="F159" s="91">
        <v>1.4</v>
      </c>
      <c r="G159" s="91">
        <v>1.5</v>
      </c>
      <c r="H159" s="91">
        <v>1.4</v>
      </c>
      <c r="U159" s="85"/>
    </row>
    <row r="160" spans="1:21">
      <c r="A160" s="10"/>
      <c r="C160" s="89">
        <v>2</v>
      </c>
      <c r="D160" s="90">
        <v>1</v>
      </c>
      <c r="E160" s="90">
        <v>1</v>
      </c>
      <c r="F160" s="91">
        <v>1</v>
      </c>
      <c r="G160" s="91">
        <v>1</v>
      </c>
      <c r="H160" s="91">
        <v>1</v>
      </c>
    </row>
    <row r="161" spans="1:23">
      <c r="A161" s="10"/>
      <c r="C161" s="89">
        <v>3</v>
      </c>
      <c r="D161" s="90">
        <v>10</v>
      </c>
      <c r="E161" s="90">
        <v>1.5</v>
      </c>
      <c r="F161" s="91">
        <v>1.4</v>
      </c>
      <c r="G161" s="91">
        <v>0</v>
      </c>
      <c r="H161" s="91">
        <v>1.4</v>
      </c>
    </row>
    <row r="162" spans="1:23">
      <c r="A162" s="10"/>
      <c r="B162" s="3"/>
      <c r="C162" s="92"/>
      <c r="D162" s="65"/>
      <c r="E162" s="4"/>
    </row>
    <row r="163" spans="1:23">
      <c r="A163" s="10"/>
      <c r="B163" s="3"/>
      <c r="C163" s="92"/>
      <c r="D163" s="65"/>
      <c r="E163" s="4"/>
    </row>
    <row r="164" spans="1:23">
      <c r="A164" s="10" t="s">
        <v>135</v>
      </c>
      <c r="B164" s="11" t="s">
        <v>136</v>
      </c>
      <c r="C164" s="92"/>
      <c r="D164" s="65"/>
      <c r="E164" s="4"/>
    </row>
    <row r="165" spans="1:23">
      <c r="A165" s="10"/>
      <c r="C165" s="69" t="s">
        <v>137</v>
      </c>
      <c r="D165" s="93">
        <v>1</v>
      </c>
      <c r="E165" s="85"/>
      <c r="H165" s="93"/>
      <c r="J165" s="85"/>
      <c r="K165" s="94">
        <v>2</v>
      </c>
      <c r="L165" s="94"/>
      <c r="M165" s="95"/>
      <c r="N165" s="85"/>
      <c r="O165" s="85"/>
      <c r="P165" s="85"/>
      <c r="Q165" s="85"/>
      <c r="R165" s="94">
        <v>3</v>
      </c>
      <c r="T165" s="95"/>
      <c r="U165" s="85"/>
      <c r="V165" s="85"/>
      <c r="W165" s="85"/>
    </row>
    <row r="166" spans="1:23">
      <c r="A166" s="10"/>
      <c r="C166" s="69" t="s">
        <v>129</v>
      </c>
      <c r="D166" s="96">
        <f>D159</f>
        <v>1.5</v>
      </c>
      <c r="E166" s="96">
        <f>E159</f>
        <v>1.5</v>
      </c>
      <c r="F166" s="96">
        <f>F159</f>
        <v>1.4</v>
      </c>
      <c r="G166" s="96">
        <f>G159</f>
        <v>1.5</v>
      </c>
      <c r="H166" s="96">
        <f>H159</f>
        <v>1.4</v>
      </c>
      <c r="I166" s="69"/>
      <c r="K166" s="96">
        <f>D160</f>
        <v>1</v>
      </c>
      <c r="L166" s="96">
        <f>E160</f>
        <v>1</v>
      </c>
      <c r="M166" s="96">
        <f>F160</f>
        <v>1</v>
      </c>
      <c r="N166" s="96">
        <f>G160</f>
        <v>1</v>
      </c>
      <c r="O166" s="96">
        <f>H160</f>
        <v>1</v>
      </c>
      <c r="P166" s="69"/>
      <c r="R166" s="96">
        <f>D161</f>
        <v>10</v>
      </c>
      <c r="S166" s="96">
        <f>E161</f>
        <v>1.5</v>
      </c>
      <c r="T166" s="96">
        <f>F161</f>
        <v>1.4</v>
      </c>
      <c r="U166" s="96">
        <f>G161</f>
        <v>0</v>
      </c>
      <c r="V166" s="96">
        <f>H161</f>
        <v>1.4</v>
      </c>
      <c r="W166" s="69"/>
    </row>
    <row r="167" spans="1:23">
      <c r="A167" s="10"/>
      <c r="C167" s="74" t="s">
        <v>109</v>
      </c>
      <c r="D167" s="74" t="s">
        <v>31</v>
      </c>
      <c r="E167" s="74" t="str">
        <f>E158</f>
        <v>wind</v>
      </c>
      <c r="F167" s="74" t="s">
        <v>110</v>
      </c>
      <c r="G167" s="74" t="s">
        <v>51</v>
      </c>
      <c r="H167" s="74" t="str">
        <f>H158</f>
        <v>Current</v>
      </c>
      <c r="I167" s="74" t="s">
        <v>138</v>
      </c>
      <c r="K167" s="74" t="s">
        <v>31</v>
      </c>
      <c r="L167" s="74" t="str">
        <f>E158</f>
        <v>wind</v>
      </c>
      <c r="M167" s="74" t="s">
        <v>110</v>
      </c>
      <c r="N167" s="74" t="s">
        <v>51</v>
      </c>
      <c r="O167" s="74" t="str">
        <f>H158</f>
        <v>Current</v>
      </c>
      <c r="P167" s="74" t="s">
        <v>138</v>
      </c>
      <c r="R167" s="74" t="s">
        <v>31</v>
      </c>
      <c r="S167" s="74" t="str">
        <f>E158</f>
        <v>wind</v>
      </c>
      <c r="T167" s="74" t="s">
        <v>110</v>
      </c>
      <c r="U167" s="74" t="s">
        <v>51</v>
      </c>
      <c r="V167" s="74" t="str">
        <f>H158</f>
        <v>Current</v>
      </c>
      <c r="W167" s="74" t="s">
        <v>138</v>
      </c>
    </row>
    <row r="168" spans="1:23">
      <c r="A168" s="10"/>
      <c r="C168" s="74" t="s">
        <v>111</v>
      </c>
      <c r="D168" s="74" t="s">
        <v>112</v>
      </c>
      <c r="E168" s="74" t="str">
        <f>D168</f>
        <v>(N/m)</v>
      </c>
      <c r="F168" s="74" t="str">
        <f>D168</f>
        <v>(N/m)</v>
      </c>
      <c r="G168" s="74" t="str">
        <f>F168</f>
        <v>(N/m)</v>
      </c>
      <c r="H168" s="74" t="str">
        <f>D168</f>
        <v>(N/m)</v>
      </c>
      <c r="I168" s="74" t="str">
        <f>G168</f>
        <v>(N/m)</v>
      </c>
      <c r="K168" s="74" t="s">
        <v>112</v>
      </c>
      <c r="L168" s="74" t="str">
        <f>K168</f>
        <v>(N/m)</v>
      </c>
      <c r="M168" s="74" t="str">
        <f>K168</f>
        <v>(N/m)</v>
      </c>
      <c r="N168" s="74" t="str">
        <f>M168</f>
        <v>(N/m)</v>
      </c>
      <c r="O168" s="74" t="str">
        <f>K168</f>
        <v>(N/m)</v>
      </c>
      <c r="P168" s="74" t="str">
        <f>N168</f>
        <v>(N/m)</v>
      </c>
      <c r="R168" s="74" t="s">
        <v>112</v>
      </c>
      <c r="S168" s="74" t="s">
        <v>112</v>
      </c>
      <c r="T168" s="74" t="str">
        <f>R168</f>
        <v>(N/m)</v>
      </c>
      <c r="U168" s="74" t="str">
        <f>T168</f>
        <v>(N/m)</v>
      </c>
      <c r="V168" s="74" t="str">
        <f>R168</f>
        <v>(N/m)</v>
      </c>
      <c r="W168" s="74" t="str">
        <f>U168</f>
        <v>(N/m)</v>
      </c>
    </row>
    <row r="169" spans="1:23">
      <c r="A169" s="10"/>
      <c r="C169" s="71">
        <f>C112</f>
        <v>1</v>
      </c>
      <c r="D169" s="72">
        <f t="shared" ref="D169:D176" si="4">D112*D$166</f>
        <v>0</v>
      </c>
      <c r="E169" s="72">
        <f>$E$166*E112</f>
        <v>0</v>
      </c>
      <c r="F169" s="72">
        <f t="shared" ref="F169:G176" si="5">F112*F$166</f>
        <v>0</v>
      </c>
      <c r="G169" s="72">
        <f t="shared" si="5"/>
        <v>0</v>
      </c>
      <c r="H169" s="72">
        <f t="shared" ref="H169:H176" si="6">$H$166*H112</f>
        <v>0</v>
      </c>
      <c r="I169" s="72">
        <f>SUM(D169:H169)</f>
        <v>0</v>
      </c>
      <c r="J169" s="97"/>
      <c r="K169" s="72">
        <f t="shared" ref="K169:K176" si="7">K$166*D112</f>
        <v>0</v>
      </c>
      <c r="L169" s="72">
        <f>$L$166*E112</f>
        <v>0</v>
      </c>
      <c r="M169" s="72">
        <f t="shared" ref="M169:N176" si="8">M$166*F112</f>
        <v>0</v>
      </c>
      <c r="N169" s="72">
        <f t="shared" si="8"/>
        <v>0</v>
      </c>
      <c r="O169" s="72">
        <f t="shared" ref="O169:O176" si="9">$O$166*H112</f>
        <v>0</v>
      </c>
      <c r="P169" s="72">
        <f>SUM(K169:O169)</f>
        <v>0</v>
      </c>
      <c r="R169" s="72">
        <f t="shared" ref="R169:R176" si="10">R$166*D112</f>
        <v>0</v>
      </c>
      <c r="S169" s="72">
        <f>$S$166*E112</f>
        <v>0</v>
      </c>
      <c r="T169" s="72">
        <f t="shared" ref="T169:U176" si="11">T$166*F112</f>
        <v>0</v>
      </c>
      <c r="U169" s="72">
        <f t="shared" si="11"/>
        <v>0</v>
      </c>
      <c r="V169" s="72">
        <f t="shared" ref="V169:V176" si="12">$V$166*H112</f>
        <v>0</v>
      </c>
      <c r="W169" s="72">
        <f>SUM(R169:V169)</f>
        <v>0</v>
      </c>
    </row>
    <row r="170" spans="1:23">
      <c r="A170" s="10"/>
      <c r="C170" s="71">
        <f>C113</f>
        <v>1</v>
      </c>
      <c r="D170" s="72">
        <f t="shared" si="4"/>
        <v>0</v>
      </c>
      <c r="E170" s="72">
        <f t="shared" ref="E170:E176" si="13">$E$166*E113</f>
        <v>1215</v>
      </c>
      <c r="F170" s="72">
        <f t="shared" si="5"/>
        <v>478.84628542709697</v>
      </c>
      <c r="G170" s="72">
        <f t="shared" si="5"/>
        <v>0</v>
      </c>
      <c r="H170" s="72">
        <f t="shared" si="6"/>
        <v>0</v>
      </c>
      <c r="I170" s="72">
        <f t="shared" ref="I170:I176" si="14">SUM(D170:H170)</f>
        <v>1693.846285427097</v>
      </c>
      <c r="J170" s="97"/>
      <c r="K170" s="72">
        <f t="shared" si="7"/>
        <v>0</v>
      </c>
      <c r="L170" s="72">
        <f t="shared" ref="L170:L176" si="15">$L$166*E113</f>
        <v>810</v>
      </c>
      <c r="M170" s="72">
        <f t="shared" si="8"/>
        <v>342.03306101935499</v>
      </c>
      <c r="N170" s="72">
        <f t="shared" si="8"/>
        <v>0</v>
      </c>
      <c r="O170" s="72">
        <f t="shared" si="9"/>
        <v>0</v>
      </c>
      <c r="P170" s="72">
        <f t="shared" ref="P170:P176" si="16">SUM(K170:O170)</f>
        <v>1152.033061019355</v>
      </c>
      <c r="R170" s="72">
        <f t="shared" si="10"/>
        <v>0</v>
      </c>
      <c r="S170" s="72">
        <f t="shared" ref="S170:S176" si="17">$S$166*E113</f>
        <v>1215</v>
      </c>
      <c r="T170" s="72">
        <f t="shared" si="11"/>
        <v>478.84628542709697</v>
      </c>
      <c r="U170" s="72">
        <f t="shared" si="11"/>
        <v>0</v>
      </c>
      <c r="V170" s="72">
        <f t="shared" si="12"/>
        <v>0</v>
      </c>
      <c r="W170" s="72">
        <f t="shared" ref="W170:W176" si="18">SUM(R170:V170)</f>
        <v>1693.846285427097</v>
      </c>
    </row>
    <row r="171" spans="1:23">
      <c r="A171" s="10"/>
      <c r="C171" s="71">
        <f>C114</f>
        <v>1</v>
      </c>
      <c r="D171" s="72">
        <f t="shared" si="4"/>
        <v>0</v>
      </c>
      <c r="E171" s="72">
        <f t="shared" si="13"/>
        <v>1215</v>
      </c>
      <c r="F171" s="72">
        <f t="shared" si="5"/>
        <v>478.84628542709697</v>
      </c>
      <c r="G171" s="72">
        <f t="shared" si="5"/>
        <v>40997.522500829407</v>
      </c>
      <c r="H171" s="72">
        <f t="shared" si="6"/>
        <v>0</v>
      </c>
      <c r="I171" s="72">
        <f t="shared" si="14"/>
        <v>42691.368786256506</v>
      </c>
      <c r="J171" s="97"/>
      <c r="K171" s="72">
        <f t="shared" si="7"/>
        <v>0</v>
      </c>
      <c r="L171" s="72">
        <f t="shared" si="15"/>
        <v>810</v>
      </c>
      <c r="M171" s="72">
        <f t="shared" si="8"/>
        <v>342.03306101935499</v>
      </c>
      <c r="N171" s="72">
        <f t="shared" si="8"/>
        <v>27331.681667219604</v>
      </c>
      <c r="O171" s="72">
        <f t="shared" si="9"/>
        <v>0</v>
      </c>
      <c r="P171" s="72">
        <f t="shared" si="16"/>
        <v>28483.71472823896</v>
      </c>
      <c r="R171" s="72">
        <f t="shared" si="10"/>
        <v>0</v>
      </c>
      <c r="S171" s="72">
        <f t="shared" si="17"/>
        <v>1215</v>
      </c>
      <c r="T171" s="72">
        <f t="shared" si="11"/>
        <v>478.84628542709697</v>
      </c>
      <c r="U171" s="72">
        <f t="shared" si="11"/>
        <v>0</v>
      </c>
      <c r="V171" s="72">
        <f t="shared" si="12"/>
        <v>0</v>
      </c>
      <c r="W171" s="72">
        <f t="shared" si="18"/>
        <v>1693.846285427097</v>
      </c>
    </row>
    <row r="172" spans="1:23">
      <c r="A172" s="10"/>
      <c r="C172" s="71">
        <f>C115</f>
        <v>0.9</v>
      </c>
      <c r="D172" s="72">
        <f t="shared" si="4"/>
        <v>0</v>
      </c>
      <c r="E172" s="72">
        <f t="shared" si="13"/>
        <v>1215</v>
      </c>
      <c r="F172" s="72">
        <f t="shared" si="5"/>
        <v>1436.5388562812898</v>
      </c>
      <c r="G172" s="72">
        <f t="shared" si="5"/>
        <v>40997.522500829407</v>
      </c>
      <c r="H172" s="72">
        <f t="shared" si="6"/>
        <v>0</v>
      </c>
      <c r="I172" s="72">
        <f t="shared" si="14"/>
        <v>43649.061357110695</v>
      </c>
      <c r="J172" s="97"/>
      <c r="K172" s="72">
        <f t="shared" si="7"/>
        <v>0</v>
      </c>
      <c r="L172" s="72">
        <f t="shared" si="15"/>
        <v>810</v>
      </c>
      <c r="M172" s="72">
        <f t="shared" si="8"/>
        <v>1026.0991830580642</v>
      </c>
      <c r="N172" s="72">
        <f t="shared" si="8"/>
        <v>27331.681667219604</v>
      </c>
      <c r="O172" s="72">
        <f t="shared" si="9"/>
        <v>0</v>
      </c>
      <c r="P172" s="72">
        <f t="shared" si="16"/>
        <v>29167.780850277668</v>
      </c>
      <c r="R172" s="72">
        <f t="shared" si="10"/>
        <v>0</v>
      </c>
      <c r="S172" s="72">
        <f t="shared" si="17"/>
        <v>1215</v>
      </c>
      <c r="T172" s="72">
        <f t="shared" si="11"/>
        <v>1436.5388562812898</v>
      </c>
      <c r="U172" s="72">
        <f t="shared" si="11"/>
        <v>0</v>
      </c>
      <c r="V172" s="72">
        <f t="shared" si="12"/>
        <v>0</v>
      </c>
      <c r="W172" s="72">
        <f t="shared" si="18"/>
        <v>2651.5388562812896</v>
      </c>
    </row>
    <row r="173" spans="1:23">
      <c r="A173" s="10"/>
      <c r="C173" s="71">
        <f>C116</f>
        <v>0.9</v>
      </c>
      <c r="D173" s="72">
        <f t="shared" si="4"/>
        <v>0</v>
      </c>
      <c r="E173" s="72">
        <f t="shared" si="13"/>
        <v>0</v>
      </c>
      <c r="F173" s="72">
        <f t="shared" si="5"/>
        <v>1436.5388562812898</v>
      </c>
      <c r="G173" s="72">
        <f t="shared" si="5"/>
        <v>40997.522500829407</v>
      </c>
      <c r="H173" s="72">
        <f t="shared" si="6"/>
        <v>4032.0000000000005</v>
      </c>
      <c r="I173" s="72">
        <f>SUM(D173:H173)</f>
        <v>46466.061357110695</v>
      </c>
      <c r="J173" s="97"/>
      <c r="K173" s="72">
        <f t="shared" si="7"/>
        <v>0</v>
      </c>
      <c r="L173" s="72">
        <f t="shared" si="15"/>
        <v>0</v>
      </c>
      <c r="M173" s="72">
        <f t="shared" si="8"/>
        <v>1026.0991830580642</v>
      </c>
      <c r="N173" s="72">
        <f t="shared" si="8"/>
        <v>27331.681667219604</v>
      </c>
      <c r="O173" s="72">
        <f t="shared" si="9"/>
        <v>2880.0000000000005</v>
      </c>
      <c r="P173" s="72">
        <f t="shared" si="16"/>
        <v>31237.780850277668</v>
      </c>
      <c r="R173" s="72">
        <f t="shared" si="10"/>
        <v>0</v>
      </c>
      <c r="S173" s="72">
        <f t="shared" si="17"/>
        <v>0</v>
      </c>
      <c r="T173" s="72">
        <f t="shared" si="11"/>
        <v>1436.5388562812898</v>
      </c>
      <c r="U173" s="72">
        <f t="shared" si="11"/>
        <v>0</v>
      </c>
      <c r="V173" s="72">
        <f t="shared" si="12"/>
        <v>4032.0000000000005</v>
      </c>
      <c r="W173" s="72">
        <f t="shared" si="18"/>
        <v>5468.5388562812905</v>
      </c>
    </row>
    <row r="174" spans="1:23">
      <c r="A174" s="10"/>
      <c r="C174" s="71">
        <f t="shared" ref="C174:C176" si="19">C117</f>
        <v>0.5</v>
      </c>
      <c r="D174" s="72">
        <f t="shared" si="4"/>
        <v>5886</v>
      </c>
      <c r="E174" s="72">
        <f t="shared" si="13"/>
        <v>0</v>
      </c>
      <c r="F174" s="72">
        <f t="shared" si="5"/>
        <v>1403.1328820033195</v>
      </c>
      <c r="G174" s="72">
        <f t="shared" si="5"/>
        <v>40997.522500829407</v>
      </c>
      <c r="H174" s="72">
        <f t="shared" si="6"/>
        <v>2240</v>
      </c>
      <c r="I174" s="72">
        <f t="shared" si="14"/>
        <v>50526.655382832731</v>
      </c>
      <c r="J174" s="97"/>
      <c r="K174" s="72">
        <f t="shared" si="7"/>
        <v>3924</v>
      </c>
      <c r="L174" s="72">
        <f t="shared" si="15"/>
        <v>0</v>
      </c>
      <c r="M174" s="72">
        <f t="shared" si="8"/>
        <v>1002.2377728595139</v>
      </c>
      <c r="N174" s="72">
        <f t="shared" si="8"/>
        <v>27331.681667219604</v>
      </c>
      <c r="O174" s="72">
        <f t="shared" si="9"/>
        <v>1600.0000000000002</v>
      </c>
      <c r="P174" s="72">
        <f t="shared" si="16"/>
        <v>33857.919440079117</v>
      </c>
      <c r="R174" s="72">
        <f t="shared" si="10"/>
        <v>39240</v>
      </c>
      <c r="S174" s="72">
        <f t="shared" si="17"/>
        <v>0</v>
      </c>
      <c r="T174" s="72">
        <f t="shared" si="11"/>
        <v>1403.1328820033195</v>
      </c>
      <c r="U174" s="72">
        <f t="shared" si="11"/>
        <v>0</v>
      </c>
      <c r="V174" s="72">
        <f t="shared" si="12"/>
        <v>2240</v>
      </c>
      <c r="W174" s="72">
        <f t="shared" si="18"/>
        <v>42883.132882003323</v>
      </c>
    </row>
    <row r="175" spans="1:23">
      <c r="A175" s="10"/>
      <c r="C175" s="71">
        <f t="shared" si="19"/>
        <v>0.5</v>
      </c>
      <c r="D175" s="72">
        <f t="shared" si="4"/>
        <v>5886</v>
      </c>
      <c r="E175" s="72">
        <f t="shared" si="13"/>
        <v>0</v>
      </c>
      <c r="F175" s="72">
        <f t="shared" si="5"/>
        <v>1403.1328820033195</v>
      </c>
      <c r="G175" s="72">
        <f t="shared" si="5"/>
        <v>0</v>
      </c>
      <c r="H175" s="72">
        <f t="shared" si="6"/>
        <v>2240</v>
      </c>
      <c r="I175" s="72">
        <f t="shared" si="14"/>
        <v>9529.1328820033195</v>
      </c>
      <c r="J175" s="97"/>
      <c r="K175" s="72">
        <f t="shared" si="7"/>
        <v>3924</v>
      </c>
      <c r="L175" s="72">
        <f t="shared" si="15"/>
        <v>0</v>
      </c>
      <c r="M175" s="72">
        <f t="shared" si="8"/>
        <v>1002.2377728595139</v>
      </c>
      <c r="N175" s="72">
        <f t="shared" si="8"/>
        <v>0</v>
      </c>
      <c r="O175" s="72">
        <f t="shared" si="9"/>
        <v>1600.0000000000002</v>
      </c>
      <c r="P175" s="72">
        <f t="shared" si="16"/>
        <v>6526.2377728595138</v>
      </c>
      <c r="R175" s="72">
        <f t="shared" si="10"/>
        <v>39240</v>
      </c>
      <c r="S175" s="72">
        <f t="shared" si="17"/>
        <v>0</v>
      </c>
      <c r="T175" s="72">
        <f t="shared" si="11"/>
        <v>1403.1328820033195</v>
      </c>
      <c r="U175" s="72">
        <f t="shared" si="11"/>
        <v>0</v>
      </c>
      <c r="V175" s="72">
        <f t="shared" si="12"/>
        <v>2240</v>
      </c>
      <c r="W175" s="72">
        <f t="shared" si="18"/>
        <v>42883.132882003323</v>
      </c>
    </row>
    <row r="176" spans="1:23">
      <c r="A176" s="10"/>
      <c r="C176" s="71">
        <f t="shared" si="19"/>
        <v>0</v>
      </c>
      <c r="D176" s="72">
        <f t="shared" si="4"/>
        <v>13243.5</v>
      </c>
      <c r="E176" s="72">
        <f t="shared" si="13"/>
        <v>0</v>
      </c>
      <c r="F176" s="72">
        <f t="shared" si="5"/>
        <v>1376.408102580943</v>
      </c>
      <c r="G176" s="72">
        <f t="shared" si="5"/>
        <v>0</v>
      </c>
      <c r="H176" s="72">
        <f t="shared" si="6"/>
        <v>0</v>
      </c>
      <c r="I176" s="72">
        <f t="shared" si="14"/>
        <v>14619.908102580943</v>
      </c>
      <c r="J176" s="97"/>
      <c r="K176" s="72">
        <f t="shared" si="7"/>
        <v>8829</v>
      </c>
      <c r="L176" s="72">
        <f t="shared" si="15"/>
        <v>0</v>
      </c>
      <c r="M176" s="72">
        <f t="shared" si="8"/>
        <v>983.14864470067369</v>
      </c>
      <c r="N176" s="72">
        <f t="shared" si="8"/>
        <v>0</v>
      </c>
      <c r="O176" s="72">
        <f t="shared" si="9"/>
        <v>0</v>
      </c>
      <c r="P176" s="72">
        <f t="shared" si="16"/>
        <v>9812.1486447006737</v>
      </c>
      <c r="R176" s="72">
        <f t="shared" si="10"/>
        <v>88290</v>
      </c>
      <c r="S176" s="72">
        <f t="shared" si="17"/>
        <v>0</v>
      </c>
      <c r="T176" s="72">
        <f t="shared" si="11"/>
        <v>1376.408102580943</v>
      </c>
      <c r="U176" s="72">
        <f t="shared" si="11"/>
        <v>0</v>
      </c>
      <c r="V176" s="72">
        <f t="shared" si="12"/>
        <v>0</v>
      </c>
      <c r="W176" s="72">
        <f t="shared" si="18"/>
        <v>89666.408102580943</v>
      </c>
    </row>
    <row r="177" spans="1:17">
      <c r="A177" s="10"/>
      <c r="P177" s="53"/>
    </row>
    <row r="178" spans="1:17">
      <c r="A178" s="10"/>
      <c r="P178" s="53"/>
    </row>
    <row r="179" spans="1:17">
      <c r="A179" s="10"/>
      <c r="P179" s="53"/>
      <c r="Q179" s="54"/>
    </row>
    <row r="180" spans="1:17">
      <c r="A180" s="10"/>
      <c r="P180" s="53"/>
      <c r="Q180" s="54"/>
    </row>
    <row r="181" spans="1:17">
      <c r="A181" s="10"/>
      <c r="P181" s="53"/>
    </row>
    <row r="182" spans="1:17">
      <c r="A182" s="10"/>
    </row>
    <row r="183" spans="1:17">
      <c r="A183" s="10"/>
    </row>
    <row r="184" spans="1:17">
      <c r="A184" s="10"/>
    </row>
    <row r="185" spans="1:17">
      <c r="A185" s="10"/>
    </row>
    <row r="186" spans="1:17">
      <c r="A186" s="10"/>
    </row>
    <row r="187" spans="1:17">
      <c r="A187" s="10"/>
    </row>
    <row r="188" spans="1:17">
      <c r="A188" s="10"/>
    </row>
    <row r="189" spans="1:17">
      <c r="A189" s="10"/>
    </row>
    <row r="190" spans="1:17">
      <c r="A190" s="10"/>
    </row>
    <row r="191" spans="1:17">
      <c r="A191" s="10"/>
    </row>
    <row r="192" spans="1:17">
      <c r="A192" s="10"/>
    </row>
    <row r="193" spans="1:17">
      <c r="A193" s="10" t="s">
        <v>139</v>
      </c>
      <c r="B193" s="11" t="s">
        <v>140</v>
      </c>
    </row>
    <row r="194" spans="1:17">
      <c r="A194" s="10"/>
    </row>
    <row r="195" spans="1:17">
      <c r="A195" s="10"/>
      <c r="C195" s="71" t="s">
        <v>137</v>
      </c>
      <c r="D195" s="105">
        <v>1</v>
      </c>
      <c r="E195" s="106"/>
      <c r="F195" s="106"/>
      <c r="G195" s="107"/>
      <c r="I195" s="105">
        <v>2</v>
      </c>
      <c r="J195" s="106"/>
      <c r="K195" s="106"/>
      <c r="L195" s="107"/>
      <c r="M195" s="85"/>
      <c r="N195" s="105">
        <v>3</v>
      </c>
      <c r="O195" s="106"/>
      <c r="P195" s="106"/>
      <c r="Q195" s="107"/>
    </row>
    <row r="196" spans="1:17">
      <c r="A196" s="10"/>
      <c r="C196" s="71" t="s">
        <v>129</v>
      </c>
      <c r="D196" s="96">
        <f>D159</f>
        <v>1.5</v>
      </c>
      <c r="E196" s="96">
        <f t="shared" ref="E196:F196" si="20">F159</f>
        <v>1.4</v>
      </c>
      <c r="F196" s="96">
        <f t="shared" si="20"/>
        <v>1.5</v>
      </c>
      <c r="G196" s="69"/>
      <c r="I196" s="96">
        <f>D160</f>
        <v>1</v>
      </c>
      <c r="J196" s="96">
        <f t="shared" ref="J196:K196" si="21">F160</f>
        <v>1</v>
      </c>
      <c r="K196" s="96">
        <f t="shared" si="21"/>
        <v>1</v>
      </c>
      <c r="L196" s="69"/>
      <c r="N196" s="96">
        <f>D161</f>
        <v>10</v>
      </c>
      <c r="O196" s="96">
        <f t="shared" ref="O196" si="22">F161</f>
        <v>1.4</v>
      </c>
      <c r="P196" s="96">
        <f>G161</f>
        <v>0</v>
      </c>
      <c r="Q196" s="69"/>
    </row>
    <row r="197" spans="1:17">
      <c r="A197" s="10"/>
      <c r="C197" s="74" t="s">
        <v>109</v>
      </c>
      <c r="D197" s="74" t="s">
        <v>31</v>
      </c>
      <c r="E197" s="74" t="s">
        <v>110</v>
      </c>
      <c r="F197" s="74" t="s">
        <v>51</v>
      </c>
      <c r="G197" s="74" t="s">
        <v>138</v>
      </c>
      <c r="I197" s="74" t="s">
        <v>31</v>
      </c>
      <c r="J197" s="74" t="s">
        <v>110</v>
      </c>
      <c r="K197" s="74" t="s">
        <v>51</v>
      </c>
      <c r="L197" s="74" t="s">
        <v>138</v>
      </c>
      <c r="N197" s="74" t="s">
        <v>31</v>
      </c>
      <c r="O197" s="74" t="s">
        <v>110</v>
      </c>
      <c r="P197" s="74" t="s">
        <v>51</v>
      </c>
      <c r="Q197" s="74" t="s">
        <v>138</v>
      </c>
    </row>
    <row r="198" spans="1:17">
      <c r="A198" s="10"/>
      <c r="C198" s="74" t="s">
        <v>111</v>
      </c>
      <c r="D198" s="74" t="s">
        <v>112</v>
      </c>
      <c r="E198" s="74" t="str">
        <f>D198</f>
        <v>(N/m)</v>
      </c>
      <c r="F198" s="74" t="str">
        <f>E198</f>
        <v>(N/m)</v>
      </c>
      <c r="G198" s="74" t="str">
        <f>F198</f>
        <v>(N/m)</v>
      </c>
      <c r="I198" s="74" t="s">
        <v>112</v>
      </c>
      <c r="J198" s="74" t="str">
        <f>I198</f>
        <v>(N/m)</v>
      </c>
      <c r="K198" s="74" t="str">
        <f>J198</f>
        <v>(N/m)</v>
      </c>
      <c r="L198" s="74" t="str">
        <f>K198</f>
        <v>(N/m)</v>
      </c>
      <c r="N198" s="74" t="s">
        <v>112</v>
      </c>
      <c r="O198" s="74" t="str">
        <f>N198</f>
        <v>(N/m)</v>
      </c>
      <c r="P198" s="74" t="str">
        <f>O198</f>
        <v>(N/m)</v>
      </c>
      <c r="Q198" s="74" t="str">
        <f>P198</f>
        <v>(N/m)</v>
      </c>
    </row>
    <row r="199" spans="1:17">
      <c r="A199" s="10"/>
      <c r="C199" s="71">
        <f>C138</f>
        <v>0.9</v>
      </c>
      <c r="D199" s="72">
        <f>D138*D$196</f>
        <v>0</v>
      </c>
      <c r="E199" s="72">
        <f>F138*E$196</f>
        <v>143.65388562812899</v>
      </c>
      <c r="F199" s="72">
        <f>G138*F$196</f>
        <v>40997.522500829407</v>
      </c>
      <c r="G199" s="72">
        <f>SUM(D199:F199)</f>
        <v>41141.176386457533</v>
      </c>
      <c r="I199" s="72">
        <f>D138*I$196</f>
        <v>0</v>
      </c>
      <c r="J199" s="72">
        <f>F138*J$196</f>
        <v>102.60991830580643</v>
      </c>
      <c r="K199" s="72">
        <f>G138*K$196</f>
        <v>27331.681667219604</v>
      </c>
      <c r="L199" s="72">
        <f>SUM(I199:K199)</f>
        <v>27434.29158552541</v>
      </c>
      <c r="N199" s="72">
        <f>D138*N$196</f>
        <v>0</v>
      </c>
      <c r="O199" s="72">
        <f>F138*O$196</f>
        <v>143.65388562812899</v>
      </c>
      <c r="P199" s="72">
        <f>G138*P$196</f>
        <v>0</v>
      </c>
      <c r="Q199" s="72">
        <f>SUM(N199:P199)</f>
        <v>143.65388562812899</v>
      </c>
    </row>
    <row r="200" spans="1:17">
      <c r="A200" s="10"/>
      <c r="C200" s="71">
        <f>C139</f>
        <v>0</v>
      </c>
      <c r="D200" s="72">
        <f>D139*D$196</f>
        <v>1324.3500000000001</v>
      </c>
      <c r="E200" s="72">
        <f>F139*E$196</f>
        <v>137.64081025809432</v>
      </c>
      <c r="F200" s="72">
        <f>G139*F$196</f>
        <v>0</v>
      </c>
      <c r="G200" s="72">
        <f t="shared" ref="G200" si="23">SUM(D200:F200)</f>
        <v>1461.9908102580944</v>
      </c>
      <c r="I200" s="72">
        <f>D139*I$196</f>
        <v>882.90000000000009</v>
      </c>
      <c r="J200" s="72">
        <f>F139*J$196</f>
        <v>98.314864470067377</v>
      </c>
      <c r="K200" s="72">
        <f>G139*K$196</f>
        <v>0</v>
      </c>
      <c r="L200" s="72">
        <f t="shared" ref="L200" si="24">SUM(I200:K200)</f>
        <v>981.21486447006748</v>
      </c>
      <c r="N200" s="72">
        <f>D139*N$196</f>
        <v>8829</v>
      </c>
      <c r="O200" s="72">
        <f>F139*O$196</f>
        <v>137.64081025809432</v>
      </c>
      <c r="P200" s="72">
        <f>G139*P$196</f>
        <v>0</v>
      </c>
      <c r="Q200" s="72">
        <f>SUM(N200:P200)</f>
        <v>8966.6408102580936</v>
      </c>
    </row>
    <row r="201" spans="1:17">
      <c r="A201" s="10"/>
    </row>
    <row r="202" spans="1:17">
      <c r="A202" s="10"/>
      <c r="C202" s="98"/>
      <c r="D202" s="3"/>
      <c r="E202" s="3"/>
    </row>
    <row r="203" spans="1:17" ht="18">
      <c r="A203" s="10"/>
      <c r="C203" s="15" t="s">
        <v>141</v>
      </c>
      <c r="D203" s="99">
        <f>D16-D27</f>
        <v>9.9999999999999978E-2</v>
      </c>
      <c r="E203" s="4" t="s">
        <v>16</v>
      </c>
    </row>
    <row r="204" spans="1:17">
      <c r="A204" s="10"/>
    </row>
    <row r="205" spans="1:17">
      <c r="A205" s="10"/>
    </row>
    <row r="206" spans="1:17">
      <c r="A206" s="10"/>
    </row>
    <row r="207" spans="1:17">
      <c r="A207" s="10"/>
    </row>
    <row r="208" spans="1:17">
      <c r="A208" s="10"/>
    </row>
    <row r="209" spans="1:1">
      <c r="A209" s="10"/>
    </row>
    <row r="210" spans="1:1">
      <c r="A210" s="10"/>
    </row>
    <row r="211" spans="1:1">
      <c r="A211" s="10"/>
    </row>
    <row r="212" spans="1:1">
      <c r="A212" s="10"/>
    </row>
  </sheetData>
  <mergeCells count="3">
    <mergeCell ref="D195:G195"/>
    <mergeCell ref="I195:L195"/>
    <mergeCell ref="N195:Q195"/>
  </mergeCells>
  <dataValidations count="1">
    <dataValidation type="list" allowBlank="1" showInputMessage="1" showErrorMessage="1" sqref="D20 D48">
      <formula1>$Y$17:$Y$18</formula1>
    </dataValidation>
  </dataValidations>
  <pageMargins left="0.70866141732283472" right="0.70866141732283472" top="0.74803149606299213" bottom="0.74803149606299213" header="0.31496062992125984" footer="0.31496062992125984"/>
  <pageSetup paperSize="9" scale="37" fitToHeight="2" orientation="portrait" r:id="rId1"/>
  <rowBreaks count="1" manualBreakCount="1">
    <brk id="108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Loading</vt:lpstr>
      <vt:lpstr>Loading!Print_Area</vt:lpstr>
    </vt:vector>
  </TitlesOfParts>
  <Company>BLACK EDITION - tum0r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Demetra</dc:creator>
  <cp:lastModifiedBy>Demetra</cp:lastModifiedBy>
  <dcterms:created xsi:type="dcterms:W3CDTF">2012-07-04T05:42:37Z</dcterms:created>
  <dcterms:modified xsi:type="dcterms:W3CDTF">2012-07-16T06:45:48Z</dcterms:modified>
</cp:coreProperties>
</file>