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Default Extension="emf" ContentType="image/x-emf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0" windowWidth="18735" windowHeight="11700"/>
  </bookViews>
  <sheets>
    <sheet name="Broken-wave-load" sheetId="1" r:id="rId1"/>
  </sheets>
  <externalReferences>
    <externalReference r:id="rId2"/>
  </externalReferences>
  <definedNames>
    <definedName name="loading">IF('[1]INPUT '!$B$11='[1]INPUT '!$A$143,#REF!,#REF!)</definedName>
    <definedName name="Picture12">IF('[1]INPUT '!$B$11='[1]INPUT '!$A$142,#REF!,#REF!)</definedName>
    <definedName name="picture35">IF('[1]INPUT '!$A$142='[1]INPUT '!$B$11,#REF!,#REF!)</definedName>
    <definedName name="Pictureq">IF('[1]INPUT '!$B$11='[1]INPUT '!$A$143,#REF!,#REF!)</definedName>
    <definedName name="Picturew">IF('[1]INPUT '!$B$11='[1]INPUT '!$A$142,#REF!,#REF!)</definedName>
    <definedName name="_xlnm.Print_Area" localSheetId="0">'Broken-wave-load'!$A$1:$Q$142</definedName>
    <definedName name="River">IF('[1]INPUT '!$B$11='[1]INPUT '!$A$142,#REF!,"")</definedName>
  </definedNames>
  <calcPr calcId="125725"/>
</workbook>
</file>

<file path=xl/calcChain.xml><?xml version="1.0" encoding="utf-8"?>
<calcChain xmlns="http://schemas.openxmlformats.org/spreadsheetml/2006/main">
  <c r="M108" i="1"/>
  <c r="H108"/>
  <c r="C108"/>
  <c r="D144"/>
  <c r="C141"/>
  <c r="M139"/>
  <c r="N139" s="1"/>
  <c r="I139"/>
  <c r="J139" s="1"/>
  <c r="E139"/>
  <c r="F139" s="1"/>
  <c r="M137"/>
  <c r="L137"/>
  <c r="I137"/>
  <c r="H137"/>
  <c r="E137"/>
  <c r="D137"/>
  <c r="C117"/>
  <c r="M117" s="1"/>
  <c r="I109"/>
  <c r="I110" s="1"/>
  <c r="D109"/>
  <c r="D110" s="1"/>
  <c r="M107"/>
  <c r="N107" s="1"/>
  <c r="O107" s="1"/>
  <c r="P107" s="1"/>
  <c r="J107"/>
  <c r="K107" s="1"/>
  <c r="I107"/>
  <c r="H107"/>
  <c r="E107"/>
  <c r="F107" s="1"/>
  <c r="M106"/>
  <c r="J106"/>
  <c r="H106"/>
  <c r="O105"/>
  <c r="O117" s="1"/>
  <c r="N105"/>
  <c r="N110" s="1"/>
  <c r="M105"/>
  <c r="J105"/>
  <c r="J117" s="1"/>
  <c r="I105"/>
  <c r="H105"/>
  <c r="E105"/>
  <c r="E117" s="1"/>
  <c r="D105"/>
  <c r="P104"/>
  <c r="K104"/>
  <c r="F104"/>
  <c r="C78"/>
  <c r="C140" s="1"/>
  <c r="C77"/>
  <c r="E76"/>
  <c r="AB74"/>
  <c r="AA74"/>
  <c r="X74"/>
  <c r="Y74" s="1"/>
  <c r="Z74" s="1"/>
  <c r="V74"/>
  <c r="C56"/>
  <c r="C111" s="1"/>
  <c r="C55"/>
  <c r="C54" s="1"/>
  <c r="E53"/>
  <c r="D47"/>
  <c r="D48" s="1"/>
  <c r="D42"/>
  <c r="D78" s="1"/>
  <c r="I140" l="1"/>
  <c r="I141" s="1"/>
  <c r="D77"/>
  <c r="Z75"/>
  <c r="X75"/>
  <c r="V75"/>
  <c r="E141"/>
  <c r="M140"/>
  <c r="M141" s="1"/>
  <c r="E140"/>
  <c r="AA75"/>
  <c r="Y75"/>
  <c r="W75"/>
  <c r="C116"/>
  <c r="C115"/>
  <c r="C114"/>
  <c r="C113"/>
  <c r="C112"/>
  <c r="M111"/>
  <c r="M110" s="1"/>
  <c r="H111"/>
  <c r="H110" s="1"/>
  <c r="C110"/>
  <c r="E78"/>
  <c r="E57"/>
  <c r="C109"/>
  <c r="E111"/>
  <c r="J111"/>
  <c r="O111"/>
  <c r="E112"/>
  <c r="J112"/>
  <c r="O112"/>
  <c r="E113"/>
  <c r="J113"/>
  <c r="O113"/>
  <c r="E114"/>
  <c r="J114"/>
  <c r="O114"/>
  <c r="E115"/>
  <c r="J115"/>
  <c r="O115"/>
  <c r="E116"/>
  <c r="J116"/>
  <c r="O116"/>
  <c r="H117"/>
  <c r="D56"/>
  <c r="D55" s="1"/>
  <c r="W74"/>
  <c r="N109"/>
  <c r="J110" l="1"/>
  <c r="K110" s="1"/>
  <c r="E110"/>
  <c r="F110" s="1"/>
  <c r="J109"/>
  <c r="K109" s="1"/>
  <c r="E109"/>
  <c r="F109" s="1"/>
  <c r="M109"/>
  <c r="H109"/>
  <c r="D141"/>
  <c r="F141" s="1"/>
  <c r="L140"/>
  <c r="N140" s="1"/>
  <c r="D140"/>
  <c r="F140" s="1"/>
  <c r="E79"/>
  <c r="L141" s="1"/>
  <c r="N141" s="1"/>
  <c r="AA76"/>
  <c r="Y76"/>
  <c r="Z76" s="1"/>
  <c r="H140"/>
  <c r="X76"/>
  <c r="W76" s="1"/>
  <c r="V76"/>
  <c r="M113"/>
  <c r="H113"/>
  <c r="M115"/>
  <c r="H115"/>
  <c r="O110"/>
  <c r="P110" s="1"/>
  <c r="I117"/>
  <c r="K117" s="1"/>
  <c r="D117"/>
  <c r="F117" s="1"/>
  <c r="I116"/>
  <c r="K116" s="1"/>
  <c r="D116"/>
  <c r="F116" s="1"/>
  <c r="I115"/>
  <c r="K115" s="1"/>
  <c r="D115"/>
  <c r="F115" s="1"/>
  <c r="I114"/>
  <c r="K114" s="1"/>
  <c r="D114"/>
  <c r="F114" s="1"/>
  <c r="I113"/>
  <c r="K113" s="1"/>
  <c r="D113"/>
  <c r="F113" s="1"/>
  <c r="I112"/>
  <c r="K112" s="1"/>
  <c r="D112"/>
  <c r="F112" s="1"/>
  <c r="N111"/>
  <c r="I111"/>
  <c r="K111" s="1"/>
  <c r="D111"/>
  <c r="F111" s="1"/>
  <c r="E58"/>
  <c r="M112"/>
  <c r="H112"/>
  <c r="M114"/>
  <c r="H114"/>
  <c r="M116"/>
  <c r="H116"/>
  <c r="O109"/>
  <c r="P109" s="1"/>
  <c r="H141" l="1"/>
  <c r="J141" s="1"/>
  <c r="J140"/>
  <c r="N117"/>
  <c r="P117" s="1"/>
  <c r="N116"/>
  <c r="P116" s="1"/>
  <c r="N115"/>
  <c r="P115" s="1"/>
  <c r="N114"/>
  <c r="P114" s="1"/>
  <c r="N113"/>
  <c r="P113" s="1"/>
  <c r="N112"/>
  <c r="P112" s="1"/>
  <c r="P111"/>
</calcChain>
</file>

<file path=xl/sharedStrings.xml><?xml version="1.0" encoding="utf-8"?>
<sst xmlns="http://schemas.openxmlformats.org/spreadsheetml/2006/main" count="161" uniqueCount="118">
  <si>
    <t>Project</t>
  </si>
  <si>
    <t>SMARTeST, Seventh Framework Programme</t>
  </si>
  <si>
    <t>File No</t>
  </si>
  <si>
    <t>Design By</t>
  </si>
  <si>
    <t>Antonis Toumazis ,Panagiotis Sofokleous</t>
  </si>
  <si>
    <t>Check By</t>
  </si>
  <si>
    <t>Demetra Toumazi Hadjiloizi</t>
  </si>
  <si>
    <t>Date</t>
  </si>
  <si>
    <t xml:space="preserve"> 14-6-2012</t>
  </si>
  <si>
    <t>COASTAL - WAVE OVERTOPPING FLOOD BARRIER</t>
  </si>
  <si>
    <t>SMARTeST</t>
  </si>
  <si>
    <t>Flood Barrier Loadings and Structural Member Characteristics</t>
  </si>
  <si>
    <t>Loading Calculations, Stress analysis and Member usage factors</t>
  </si>
  <si>
    <t>INPUT DATA</t>
  </si>
  <si>
    <t>1.1</t>
  </si>
  <si>
    <t>Barrier Data</t>
  </si>
  <si>
    <t>Barrier height</t>
  </si>
  <si>
    <r>
      <t>H</t>
    </r>
    <r>
      <rPr>
        <vertAlign val="subscript"/>
        <sz val="11"/>
        <color theme="1"/>
        <rFont val="Calibri"/>
        <family val="2"/>
        <scheme val="minor"/>
      </rPr>
      <t>barrier</t>
    </r>
    <r>
      <rPr>
        <sz val="11"/>
        <color theme="1"/>
        <rFont val="Calibri"/>
        <family val="2"/>
        <scheme val="minor"/>
      </rPr>
      <t>=</t>
    </r>
  </si>
  <si>
    <t>m</t>
  </si>
  <si>
    <t>Spacing between main members</t>
  </si>
  <si>
    <r>
      <t>Y</t>
    </r>
    <r>
      <rPr>
        <vertAlign val="subscript"/>
        <sz val="11"/>
        <color theme="1"/>
        <rFont val="Calibri"/>
        <family val="2"/>
        <charset val="161"/>
        <scheme val="minor"/>
      </rPr>
      <t>1</t>
    </r>
    <r>
      <rPr>
        <sz val="11"/>
        <color theme="1"/>
        <rFont val="Calibri"/>
        <family val="2"/>
        <scheme val="minor"/>
      </rPr>
      <t>=</t>
    </r>
  </si>
  <si>
    <t>Spacing between secodary  members</t>
  </si>
  <si>
    <t>Δz=</t>
  </si>
  <si>
    <t>Barrier rigidity</t>
  </si>
  <si>
    <t>K=F/δx</t>
  </si>
  <si>
    <t>N/m</t>
  </si>
  <si>
    <t>1.2</t>
  </si>
  <si>
    <t>Water Data</t>
  </si>
  <si>
    <t>Water Density</t>
  </si>
  <si>
    <r>
      <t>ρ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=</t>
    </r>
  </si>
  <si>
    <r>
      <t>kg/m</t>
    </r>
    <r>
      <rPr>
        <vertAlign val="superscript"/>
        <sz val="11"/>
        <color theme="1"/>
        <rFont val="Calibri"/>
        <family val="2"/>
        <charset val="161"/>
        <scheme val="minor"/>
      </rPr>
      <t>3</t>
    </r>
  </si>
  <si>
    <t>Normal water level</t>
  </si>
  <si>
    <t>d=</t>
  </si>
  <si>
    <t>1.3</t>
  </si>
  <si>
    <t>LOADING DATA</t>
  </si>
  <si>
    <t>1.3.1</t>
  </si>
  <si>
    <t>Wind</t>
  </si>
  <si>
    <t>Air density</t>
  </si>
  <si>
    <t>ρ=</t>
  </si>
  <si>
    <t>Wind velocity</t>
  </si>
  <si>
    <t>v=</t>
  </si>
  <si>
    <t>m/s</t>
  </si>
  <si>
    <t>1.3.2</t>
  </si>
  <si>
    <t xml:space="preserve">Wave </t>
  </si>
  <si>
    <t>Wave crest above barrier support</t>
  </si>
  <si>
    <r>
      <t>H</t>
    </r>
    <r>
      <rPr>
        <vertAlign val="subscript"/>
        <sz val="11"/>
        <color theme="1"/>
        <rFont val="Calibri"/>
        <family val="2"/>
        <charset val="161"/>
        <scheme val="minor"/>
      </rPr>
      <t>flood</t>
    </r>
    <r>
      <rPr>
        <sz val="11"/>
        <color theme="1"/>
        <rFont val="Calibri"/>
        <family val="2"/>
        <scheme val="minor"/>
      </rPr>
      <t>=</t>
    </r>
  </si>
  <si>
    <t>Wave spectral peak period</t>
  </si>
  <si>
    <r>
      <t>T</t>
    </r>
    <r>
      <rPr>
        <vertAlign val="subscript"/>
        <sz val="11"/>
        <color theme="1"/>
        <rFont val="Calibri"/>
        <family val="2"/>
        <charset val="161"/>
        <scheme val="minor"/>
      </rPr>
      <t>p</t>
    </r>
    <r>
      <rPr>
        <sz val="11"/>
        <color theme="1"/>
        <rFont val="Calibri"/>
        <family val="2"/>
        <scheme val="minor"/>
      </rPr>
      <t>=</t>
    </r>
  </si>
  <si>
    <t>s</t>
  </si>
  <si>
    <t>aeration coefficient</t>
  </si>
  <si>
    <t>λ=</t>
  </si>
  <si>
    <t>Bed Slope</t>
  </si>
  <si>
    <t>Foreshore conditions</t>
  </si>
  <si>
    <t>1:5 to 1:10</t>
  </si>
  <si>
    <t>1:30 to 1:50</t>
  </si>
  <si>
    <t>1:100</t>
  </si>
  <si>
    <t>1.3.4</t>
  </si>
  <si>
    <t>Acceleration of gravity</t>
  </si>
  <si>
    <t>g=</t>
  </si>
  <si>
    <r>
      <t>m/s</t>
    </r>
    <r>
      <rPr>
        <vertAlign val="superscript"/>
        <sz val="11"/>
        <color theme="1"/>
        <rFont val="Calibri"/>
        <family val="2"/>
        <charset val="161"/>
        <scheme val="minor"/>
      </rPr>
      <t>2</t>
    </r>
  </si>
  <si>
    <t>Smooth bed, sand</t>
  </si>
  <si>
    <t>1.5</t>
  </si>
  <si>
    <t>0.9</t>
  </si>
  <si>
    <t>0.7</t>
  </si>
  <si>
    <t>Rough, Rocky</t>
  </si>
  <si>
    <t>0.5</t>
  </si>
  <si>
    <t>0.3</t>
  </si>
  <si>
    <t>0.24</t>
  </si>
  <si>
    <t>Very Rough, emergent rocks</t>
  </si>
  <si>
    <t>0.13</t>
  </si>
  <si>
    <t>0.18</t>
  </si>
  <si>
    <t>0.14</t>
  </si>
  <si>
    <t>LOADING CALCULATIONS</t>
  </si>
  <si>
    <r>
      <t xml:space="preserve">Table ,Aeration Coefficients, </t>
    </r>
    <r>
      <rPr>
        <b/>
        <i/>
        <sz val="16"/>
        <color theme="1"/>
        <rFont val="Arial"/>
        <family val="2"/>
        <charset val="161"/>
      </rPr>
      <t>λ</t>
    </r>
    <r>
      <rPr>
        <i/>
        <sz val="10"/>
        <color theme="1"/>
        <rFont val="Arial"/>
        <family val="2"/>
        <charset val="161"/>
      </rPr>
      <t>, for broken waves (Blackmore and Hewson (1984))</t>
    </r>
  </si>
  <si>
    <t>2.1</t>
  </si>
  <si>
    <t xml:space="preserve"> Wind loading</t>
  </si>
  <si>
    <t xml:space="preserve">Pressure </t>
  </si>
  <si>
    <r>
      <t>p</t>
    </r>
    <r>
      <rPr>
        <vertAlign val="subscript"/>
        <sz val="11"/>
        <color theme="1"/>
        <rFont val="Calibri"/>
        <family val="2"/>
        <charset val="161"/>
        <scheme val="minor"/>
      </rPr>
      <t>a</t>
    </r>
    <r>
      <rPr>
        <sz val="11"/>
        <color theme="1"/>
        <rFont val="Calibri"/>
        <family val="2"/>
        <scheme val="minor"/>
      </rPr>
      <t>=0,5ρv</t>
    </r>
    <r>
      <rPr>
        <vertAlign val="superscript"/>
        <sz val="11"/>
        <color theme="1"/>
        <rFont val="Calibri"/>
        <family val="2"/>
        <charset val="161"/>
        <scheme val="minor"/>
      </rPr>
      <t>2</t>
    </r>
  </si>
  <si>
    <r>
      <t>Ν/m</t>
    </r>
    <r>
      <rPr>
        <vertAlign val="superscript"/>
        <sz val="11"/>
        <color theme="1"/>
        <rFont val="Calibri"/>
        <family val="2"/>
        <charset val="161"/>
        <scheme val="minor"/>
      </rPr>
      <t>2</t>
    </r>
  </si>
  <si>
    <t>2.2</t>
  </si>
  <si>
    <t>Wave Loading</t>
  </si>
  <si>
    <t>By Blackmore and Hewson (1984)</t>
  </si>
  <si>
    <t>wave celerity</t>
  </si>
  <si>
    <r>
      <t>C</t>
    </r>
    <r>
      <rPr>
        <vertAlign val="subscript"/>
        <sz val="10"/>
        <color theme="1"/>
        <rFont val="Arial"/>
        <family val="2"/>
        <charset val="161"/>
      </rPr>
      <t>b</t>
    </r>
    <r>
      <rPr>
        <sz val="10"/>
        <color theme="1"/>
        <rFont val="Arial"/>
        <family val="2"/>
        <charset val="161"/>
      </rPr>
      <t>=</t>
    </r>
  </si>
  <si>
    <r>
      <t>=(gd)</t>
    </r>
    <r>
      <rPr>
        <vertAlign val="superscript"/>
        <sz val="11"/>
        <color theme="1"/>
        <rFont val="Calibri"/>
        <family val="2"/>
        <charset val="161"/>
        <scheme val="minor"/>
      </rPr>
      <t>1/2</t>
    </r>
  </si>
  <si>
    <t>Broken wave pressure</t>
  </si>
  <si>
    <r>
      <t>P</t>
    </r>
    <r>
      <rPr>
        <i/>
        <vertAlign val="subscript"/>
        <sz val="10"/>
        <color theme="1"/>
        <rFont val="Arial"/>
        <family val="2"/>
        <charset val="161"/>
      </rPr>
      <t>broken wave</t>
    </r>
    <r>
      <rPr>
        <i/>
        <sz val="10"/>
        <color theme="1"/>
        <rFont val="Arial"/>
        <family val="2"/>
        <charset val="161"/>
      </rPr>
      <t>=</t>
    </r>
  </si>
  <si>
    <t>Pa</t>
  </si>
  <si>
    <r>
      <t>=λ ρ Τp C</t>
    </r>
    <r>
      <rPr>
        <vertAlign val="subscript"/>
        <sz val="11"/>
        <color theme="1"/>
        <rFont val="Calibri"/>
        <family val="2"/>
        <charset val="161"/>
        <scheme val="minor"/>
      </rPr>
      <t>b</t>
    </r>
    <r>
      <rPr>
        <vertAlign val="superscript"/>
        <sz val="11"/>
        <color theme="1"/>
        <rFont val="Calibri"/>
        <family val="2"/>
        <charset val="161"/>
        <scheme val="minor"/>
      </rPr>
      <t>2</t>
    </r>
  </si>
  <si>
    <t>2.4</t>
  </si>
  <si>
    <t>Main Member Loading</t>
  </si>
  <si>
    <t>Loading</t>
  </si>
  <si>
    <t>Elevation</t>
  </si>
  <si>
    <t>Wave</t>
  </si>
  <si>
    <t>(m)</t>
  </si>
  <si>
    <t>(N/m)</t>
  </si>
  <si>
    <t>2.5</t>
  </si>
  <si>
    <t>Secondary Member Loading</t>
  </si>
  <si>
    <t>y</t>
  </si>
  <si>
    <t xml:space="preserve"> Wind</t>
  </si>
  <si>
    <t>At top (A)</t>
  </si>
  <si>
    <t>At flood level (B)</t>
  </si>
  <si>
    <t>At bottom (point C)</t>
  </si>
  <si>
    <t>2.6</t>
  </si>
  <si>
    <t>Loading Combinations</t>
  </si>
  <si>
    <t>Partial Safety Factor</t>
  </si>
  <si>
    <t>combination</t>
  </si>
  <si>
    <t>wave</t>
  </si>
  <si>
    <t>wind</t>
  </si>
  <si>
    <t>2.7</t>
  </si>
  <si>
    <t>Main Member Pressure Loading</t>
  </si>
  <si>
    <t>Loading combination</t>
  </si>
  <si>
    <t>Total</t>
  </si>
  <si>
    <r>
      <t xml:space="preserve">D.L. </t>
    </r>
    <r>
      <rPr>
        <sz val="11"/>
        <color theme="1"/>
        <rFont val="Calibri"/>
        <family val="2"/>
        <charset val="161"/>
      </rPr>
      <t>→</t>
    </r>
    <r>
      <rPr>
        <sz val="5.5"/>
        <color theme="1"/>
        <rFont val="Calibri"/>
        <family val="2"/>
        <charset val="161"/>
      </rPr>
      <t xml:space="preserve"> N/m</t>
    </r>
  </si>
  <si>
    <r>
      <t xml:space="preserve">Barrier height </t>
    </r>
    <r>
      <rPr>
        <sz val="11"/>
        <color theme="1"/>
        <rFont val="Calibri"/>
        <family val="2"/>
        <charset val="161"/>
      </rPr>
      <t>→</t>
    </r>
    <r>
      <rPr>
        <sz val="5.5"/>
        <color theme="1"/>
        <rFont val="Calibri"/>
        <family val="2"/>
        <charset val="161"/>
      </rPr>
      <t xml:space="preserve"> m</t>
    </r>
  </si>
  <si>
    <t>2.8</t>
  </si>
  <si>
    <t>Secondary Member Pressure Loading at B</t>
  </si>
  <si>
    <r>
      <t>h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=h</t>
    </r>
    <r>
      <rPr>
        <vertAlign val="subscript"/>
        <sz val="11"/>
        <color theme="1"/>
        <rFont val="Calibri"/>
        <family val="2"/>
        <scheme val="minor"/>
      </rPr>
      <t>barrier</t>
    </r>
    <r>
      <rPr>
        <sz val="11"/>
        <color theme="1"/>
        <rFont val="Calibri"/>
        <family val="2"/>
        <scheme val="minor"/>
      </rPr>
      <t>-h</t>
    </r>
    <r>
      <rPr>
        <vertAlign val="subscript"/>
        <sz val="11"/>
        <color theme="1"/>
        <rFont val="Calibri"/>
        <family val="2"/>
        <charset val="161"/>
        <scheme val="minor"/>
      </rPr>
      <t>flood</t>
    </r>
    <r>
      <rPr>
        <sz val="11"/>
        <color theme="1"/>
        <rFont val="Calibri"/>
        <family val="2"/>
        <scheme val="minor"/>
      </rPr>
      <t>=</t>
    </r>
  </si>
</sst>
</file>

<file path=xl/styles.xml><?xml version="1.0" encoding="utf-8"?>
<styleSheet xmlns="http://schemas.openxmlformats.org/spreadsheetml/2006/main">
  <numFmts count="7">
    <numFmt numFmtId="43" formatCode="_-* #,##0.00\ _€_-;\-* #,##0.00\ _€_-;_-* &quot;-&quot;??\ _€_-;_-@_-"/>
    <numFmt numFmtId="164" formatCode="dd/mm/yy;@"/>
    <numFmt numFmtId="165" formatCode="_-* #,##0\ _€_-;\-* #,##0\ _€_-;_-* &quot;-&quot;??\ _€_-;_-@_-"/>
    <numFmt numFmtId="166" formatCode="_-* #,##0.00_-;\-* #,##0.00_-;_-* &quot;-&quot;??_-;_-@_-"/>
    <numFmt numFmtId="167" formatCode="_-* #,##0.0000\ _€_-;\-* #,##0.0000\ _€_-;_-* &quot;-&quot;??\ _€_-;_-@_-"/>
    <numFmt numFmtId="168" formatCode="0.000"/>
    <numFmt numFmtId="169" formatCode="0.0"/>
  </numFmts>
  <fonts count="25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1"/>
    </font>
    <font>
      <b/>
      <sz val="11"/>
      <name val="Calibri"/>
      <family val="2"/>
      <charset val="161"/>
      <scheme val="minor"/>
    </font>
    <font>
      <b/>
      <sz val="16"/>
      <name val="Calibri"/>
      <family val="2"/>
      <charset val="161"/>
      <scheme val="minor"/>
    </font>
    <font>
      <b/>
      <sz val="10"/>
      <name val="Arial"/>
      <family val="2"/>
      <charset val="16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  <charset val="161"/>
    </font>
    <font>
      <vertAlign val="sub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charset val="161"/>
      <scheme val="minor"/>
    </font>
    <font>
      <vertAlign val="superscript"/>
      <sz val="11"/>
      <color theme="1"/>
      <name val="Calibri"/>
      <family val="2"/>
      <charset val="161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</font>
    <font>
      <sz val="11"/>
      <color rgb="FFFF0000"/>
      <name val="Calibri"/>
      <family val="2"/>
      <scheme val="minor"/>
    </font>
    <font>
      <i/>
      <sz val="10"/>
      <color theme="1"/>
      <name val="Arial"/>
      <family val="2"/>
      <charset val="161"/>
    </font>
    <font>
      <b/>
      <i/>
      <sz val="16"/>
      <color theme="1"/>
      <name val="Arial"/>
      <family val="2"/>
      <charset val="161"/>
    </font>
    <font>
      <sz val="10"/>
      <color theme="1"/>
      <name val="Calibri"/>
      <family val="2"/>
      <charset val="161"/>
      <scheme val="minor"/>
    </font>
    <font>
      <vertAlign val="subscript"/>
      <sz val="10"/>
      <color theme="1"/>
      <name val="Arial"/>
      <family val="2"/>
      <charset val="161"/>
    </font>
    <font>
      <i/>
      <vertAlign val="subscript"/>
      <sz val="10"/>
      <color theme="1"/>
      <name val="Arial"/>
      <family val="2"/>
      <charset val="161"/>
    </font>
    <font>
      <sz val="11"/>
      <name val="Calibri"/>
      <family val="2"/>
      <charset val="161"/>
      <scheme val="minor"/>
    </font>
    <font>
      <sz val="5.5"/>
      <color theme="1"/>
      <name val="Calibri"/>
      <family val="2"/>
      <charset val="16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</cellStyleXfs>
  <cellXfs count="93">
    <xf numFmtId="0" fontId="0" fillId="0" borderId="0" xfId="0"/>
    <xf numFmtId="0" fontId="5" fillId="0" borderId="0" xfId="2" applyFont="1" applyFill="1" applyAlignment="1">
      <alignment horizontal="left"/>
    </xf>
    <xf numFmtId="0" fontId="4" fillId="0" borderId="0" xfId="2" applyFill="1" applyAlignment="1">
      <alignment horizontal="center" wrapText="1"/>
    </xf>
    <xf numFmtId="0" fontId="4" fillId="0" borderId="0" xfId="2" applyAlignment="1">
      <alignment vertical="center"/>
    </xf>
    <xf numFmtId="0" fontId="4" fillId="0" borderId="0" xfId="2"/>
    <xf numFmtId="0" fontId="4" fillId="0" borderId="0" xfId="2" applyFill="1"/>
    <xf numFmtId="164" fontId="6" fillId="0" borderId="0" xfId="2" applyNumberFormat="1" applyFont="1" applyFill="1" applyAlignment="1">
      <alignment horizontal="left"/>
    </xf>
    <xf numFmtId="164" fontId="7" fillId="0" borderId="0" xfId="2" applyNumberFormat="1" applyFont="1" applyFill="1" applyAlignment="1">
      <alignment horizontal="left"/>
    </xf>
    <xf numFmtId="0" fontId="8" fillId="0" borderId="0" xfId="2" applyFont="1" applyFill="1"/>
    <xf numFmtId="0" fontId="9" fillId="0" borderId="0" xfId="2" applyFont="1" applyFill="1" applyAlignment="1">
      <alignment horizontal="left"/>
    </xf>
    <xf numFmtId="0" fontId="4" fillId="0" borderId="0" xfId="2" applyFont="1" applyAlignment="1">
      <alignment vertical="center"/>
    </xf>
    <xf numFmtId="0" fontId="0" fillId="0" borderId="0" xfId="0" applyFont="1" applyAlignment="1"/>
    <xf numFmtId="0" fontId="0" fillId="0" borderId="0" xfId="0" applyAlignment="1"/>
    <xf numFmtId="0" fontId="10" fillId="0" borderId="0" xfId="0" applyFont="1" applyAlignment="1">
      <alignment horizontal="left"/>
    </xf>
    <xf numFmtId="0" fontId="10" fillId="0" borderId="0" xfId="2" applyFont="1" applyAlignment="1">
      <alignment vertical="center"/>
    </xf>
    <xf numFmtId="0" fontId="10" fillId="0" borderId="0" xfId="2" applyFont="1" applyAlignment="1">
      <alignment horizontal="left" vertical="center"/>
    </xf>
    <xf numFmtId="0" fontId="11" fillId="0" borderId="0" xfId="0" applyFont="1" applyAlignment="1">
      <alignment horizontal="justify"/>
    </xf>
    <xf numFmtId="2" fontId="4" fillId="0" borderId="0" xfId="2" applyNumberFormat="1" applyFont="1" applyFill="1" applyBorder="1" applyAlignment="1">
      <alignment horizontal="right" vertical="center"/>
    </xf>
    <xf numFmtId="2" fontId="2" fillId="0" borderId="0" xfId="0" applyNumberFormat="1" applyFont="1" applyAlignment="1">
      <alignment horizontal="center"/>
    </xf>
    <xf numFmtId="0" fontId="4" fillId="0" borderId="0" xfId="2" applyFont="1" applyAlignment="1">
      <alignment horizontal="right" vertical="center"/>
    </xf>
    <xf numFmtId="2" fontId="2" fillId="0" borderId="0" xfId="2" applyNumberFormat="1" applyFont="1" applyAlignment="1">
      <alignment horizontal="center" vertical="center"/>
    </xf>
    <xf numFmtId="3" fontId="2" fillId="0" borderId="0" xfId="2" applyNumberFormat="1" applyFont="1" applyAlignment="1">
      <alignment horizontal="center" vertical="center"/>
    </xf>
    <xf numFmtId="0" fontId="4" fillId="0" borderId="0" xfId="2" applyAlignment="1">
      <alignment horizontal="right" vertical="center"/>
    </xf>
    <xf numFmtId="165" fontId="2" fillId="0" borderId="0" xfId="1" applyNumberFormat="1" applyFont="1" applyAlignment="1">
      <alignment horizontal="center"/>
    </xf>
    <xf numFmtId="0" fontId="2" fillId="0" borderId="0" xfId="2" applyFont="1" applyAlignment="1">
      <alignment horizontal="center" vertical="center"/>
    </xf>
    <xf numFmtId="2" fontId="4" fillId="0" borderId="0" xfId="2" applyNumberFormat="1" applyFont="1" applyBorder="1" applyAlignment="1">
      <alignment horizontal="right" vertical="center"/>
    </xf>
    <xf numFmtId="1" fontId="4" fillId="0" borderId="0" xfId="2" applyNumberFormat="1" applyBorder="1" applyAlignment="1">
      <alignment horizontal="left" vertical="center"/>
    </xf>
    <xf numFmtId="0" fontId="4" fillId="0" borderId="0" xfId="2" applyFont="1"/>
    <xf numFmtId="0" fontId="15" fillId="0" borderId="0" xfId="2" applyFont="1" applyAlignment="1">
      <alignment vertical="center"/>
    </xf>
    <xf numFmtId="1" fontId="4" fillId="0" borderId="0" xfId="2" applyNumberFormat="1" applyFont="1" applyBorder="1" applyAlignment="1">
      <alignment horizontal="left" vertical="center"/>
    </xf>
    <xf numFmtId="0" fontId="0" fillId="0" borderId="0" xfId="2" applyFont="1" applyAlignment="1">
      <alignment horizontal="left" vertical="center"/>
    </xf>
    <xf numFmtId="0" fontId="4" fillId="0" borderId="0" xfId="2" applyFont="1" applyAlignment="1">
      <alignment horizontal="right"/>
    </xf>
    <xf numFmtId="0" fontId="2" fillId="0" borderId="0" xfId="2" applyFont="1" applyAlignment="1">
      <alignment horizontal="center"/>
    </xf>
    <xf numFmtId="0" fontId="16" fillId="0" borderId="0" xfId="2" applyFont="1"/>
    <xf numFmtId="0" fontId="11" fillId="0" borderId="1" xfId="0" applyFont="1" applyBorder="1" applyAlignment="1">
      <alignment horizontal="justify" vertical="top"/>
    </xf>
    <xf numFmtId="0" fontId="4" fillId="0" borderId="0" xfId="2" applyAlignment="1">
      <alignment horizontal="center" vertical="center"/>
    </xf>
    <xf numFmtId="0" fontId="11" fillId="0" borderId="5" xfId="0" applyFont="1" applyBorder="1" applyAlignment="1">
      <alignment horizontal="justify" vertical="top"/>
    </xf>
    <xf numFmtId="0" fontId="11" fillId="0" borderId="6" xfId="0" applyFont="1" applyBorder="1" applyAlignment="1">
      <alignment horizontal="center" vertical="top"/>
    </xf>
    <xf numFmtId="49" fontId="11" fillId="0" borderId="6" xfId="0" applyNumberFormat="1" applyFont="1" applyBorder="1" applyAlignment="1">
      <alignment horizontal="center" vertical="top"/>
    </xf>
    <xf numFmtId="0" fontId="15" fillId="0" borderId="0" xfId="2" applyFont="1"/>
    <xf numFmtId="2" fontId="4" fillId="0" borderId="0" xfId="2" applyNumberFormat="1" applyBorder="1" applyAlignment="1">
      <alignment horizontal="right" vertical="center"/>
    </xf>
    <xf numFmtId="2" fontId="17" fillId="0" borderId="0" xfId="2" applyNumberFormat="1" applyFont="1" applyAlignment="1">
      <alignment horizontal="center" vertical="center"/>
    </xf>
    <xf numFmtId="2" fontId="4" fillId="0" borderId="0" xfId="2" applyNumberFormat="1" applyBorder="1" applyAlignment="1">
      <alignment horizontal="left" vertical="center"/>
    </xf>
    <xf numFmtId="0" fontId="5" fillId="0" borderId="0" xfId="2" applyFont="1" applyFill="1" applyAlignment="1">
      <alignment horizontal="left" vertical="center"/>
    </xf>
    <xf numFmtId="0" fontId="18" fillId="0" borderId="0" xfId="0" applyFont="1" applyAlignment="1">
      <alignment horizontal="left"/>
    </xf>
    <xf numFmtId="0" fontId="3" fillId="0" borderId="0" xfId="2" applyFont="1" applyAlignment="1">
      <alignment vertical="center"/>
    </xf>
    <xf numFmtId="3" fontId="4" fillId="0" borderId="0" xfId="2" applyNumberFormat="1" applyAlignment="1">
      <alignment horizontal="center" vertical="center"/>
    </xf>
    <xf numFmtId="1" fontId="4" fillId="0" borderId="0" xfId="2" applyNumberFormat="1" applyFont="1" applyFill="1" applyBorder="1" applyAlignment="1">
      <alignment horizontal="left" vertical="center"/>
    </xf>
    <xf numFmtId="2" fontId="4" fillId="0" borderId="0" xfId="2" applyNumberFormat="1" applyFill="1" applyBorder="1" applyAlignment="1">
      <alignment horizontal="right" vertical="center"/>
    </xf>
    <xf numFmtId="1" fontId="4" fillId="0" borderId="0" xfId="2" applyNumberFormat="1" applyFill="1" applyBorder="1" applyAlignment="1">
      <alignment horizontal="left" vertical="center"/>
    </xf>
    <xf numFmtId="43" fontId="0" fillId="0" borderId="0" xfId="0" applyNumberFormat="1"/>
    <xf numFmtId="0" fontId="3" fillId="0" borderId="0" xfId="2" applyFont="1" applyAlignment="1">
      <alignment horizontal="left" vertical="center"/>
    </xf>
    <xf numFmtId="0" fontId="0" fillId="0" borderId="0" xfId="0" applyAlignment="1">
      <alignment horizontal="right"/>
    </xf>
    <xf numFmtId="165" fontId="0" fillId="0" borderId="0" xfId="0" applyNumberFormat="1"/>
    <xf numFmtId="43" fontId="20" fillId="0" borderId="0" xfId="3" applyNumberFormat="1" applyFont="1" applyBorder="1" applyAlignment="1">
      <alignment horizontal="right" vertical="center"/>
    </xf>
    <xf numFmtId="167" fontId="20" fillId="0" borderId="0" xfId="1" applyNumberFormat="1" applyFont="1" applyBorder="1" applyAlignment="1">
      <alignment horizontal="right" vertical="center"/>
    </xf>
    <xf numFmtId="0" fontId="4" fillId="0" borderId="0" xfId="2" quotePrefix="1" applyFont="1" applyBorder="1" applyAlignment="1">
      <alignment vertical="center"/>
    </xf>
    <xf numFmtId="165" fontId="20" fillId="0" borderId="0" xfId="1" applyNumberFormat="1" applyFont="1" applyBorder="1" applyAlignment="1">
      <alignment horizontal="right" vertical="center"/>
    </xf>
    <xf numFmtId="0" fontId="10" fillId="0" borderId="0" xfId="0" applyFont="1"/>
    <xf numFmtId="0" fontId="0" fillId="0" borderId="7" xfId="0" applyBorder="1"/>
    <xf numFmtId="168" fontId="0" fillId="0" borderId="7" xfId="0" applyNumberFormat="1" applyBorder="1"/>
    <xf numFmtId="3" fontId="0" fillId="0" borderId="7" xfId="0" applyNumberFormat="1" applyBorder="1"/>
    <xf numFmtId="168" fontId="0" fillId="0" borderId="0" xfId="0" applyNumberFormat="1" applyBorder="1"/>
    <xf numFmtId="3" fontId="0" fillId="0" borderId="0" xfId="0" applyNumberFormat="1" applyBorder="1"/>
    <xf numFmtId="2" fontId="0" fillId="0" borderId="0" xfId="0" applyNumberFormat="1"/>
    <xf numFmtId="0" fontId="0" fillId="0" borderId="7" xfId="0" applyBorder="1" applyAlignment="1">
      <alignment horizontal="right"/>
    </xf>
    <xf numFmtId="3" fontId="0" fillId="0" borderId="0" xfId="0" applyNumberFormat="1"/>
    <xf numFmtId="3" fontId="0" fillId="0" borderId="7" xfId="0" applyNumberFormat="1" applyBorder="1" applyAlignment="1">
      <alignment horizontal="right"/>
    </xf>
    <xf numFmtId="2" fontId="0" fillId="0" borderId="7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166" fontId="0" fillId="0" borderId="0" xfId="0" applyNumberFormat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169" fontId="17" fillId="0" borderId="7" xfId="4" applyNumberFormat="1" applyFont="1" applyFill="1" applyBorder="1" applyAlignment="1">
      <alignment horizontal="center"/>
    </xf>
    <xf numFmtId="0" fontId="3" fillId="0" borderId="0" xfId="2" applyFont="1"/>
    <xf numFmtId="165" fontId="0" fillId="0" borderId="0" xfId="1" applyNumberFormat="1" applyFont="1"/>
    <xf numFmtId="165" fontId="3" fillId="0" borderId="0" xfId="0" applyNumberFormat="1" applyFont="1" applyBorder="1"/>
    <xf numFmtId="2" fontId="0" fillId="0" borderId="7" xfId="0" applyNumberFormat="1" applyBorder="1"/>
    <xf numFmtId="3" fontId="0" fillId="0" borderId="9" xfId="0" applyNumberFormat="1" applyBorder="1"/>
    <xf numFmtId="165" fontId="3" fillId="0" borderId="8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43" fontId="20" fillId="0" borderId="0" xfId="3" applyNumberFormat="1" applyFont="1" applyBorder="1" applyAlignment="1">
      <alignment horizontal="center" vertical="center"/>
    </xf>
    <xf numFmtId="2" fontId="4" fillId="0" borderId="0" xfId="2" applyNumberFormat="1" applyAlignment="1">
      <alignment horizontal="center" vertical="center"/>
    </xf>
    <xf numFmtId="0" fontId="11" fillId="0" borderId="2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165" fontId="3" fillId="0" borderId="8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horizontal="right"/>
    </xf>
  </cellXfs>
  <cellStyles count="8">
    <cellStyle name="Comma" xfId="1" builtinId="3"/>
    <cellStyle name="Comma 2" xfId="3"/>
    <cellStyle name="Comma 2 2" xfId="5"/>
    <cellStyle name="Normal" xfId="0" builtinId="0"/>
    <cellStyle name="Normal 2" xfId="2"/>
    <cellStyle name="Normal 2 2" xfId="6"/>
    <cellStyle name="Normal 3" xfId="4"/>
    <cellStyle name="Normal 3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Wind Loading</a:t>
            </a:r>
          </a:p>
          <a:p>
            <a:pPr>
              <a:defRPr sz="1100"/>
            </a:pPr>
            <a:r>
              <a:rPr lang="en-US" sz="1100"/>
              <a:t>  N/m</a:t>
            </a:r>
            <a:endParaRPr lang="en-US" sz="1100" baseline="30000"/>
          </a:p>
        </c:rich>
      </c:tx>
      <c:layout>
        <c:manualLayout>
          <c:xMode val="edge"/>
          <c:yMode val="edge"/>
          <c:x val="0.18336567998663292"/>
          <c:y val="3.9511111111111191E-2"/>
        </c:manualLayout>
      </c:layout>
    </c:title>
    <c:plotArea>
      <c:layout/>
      <c:scatterChart>
        <c:scatterStyle val="lineMarker"/>
        <c:ser>
          <c:idx val="0"/>
          <c:order val="0"/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'Broken-wave-load'!$D$54:$D$59</c:f>
              <c:numCache>
                <c:formatCode>#,##0</c:formatCode>
                <c:ptCount val="6"/>
                <c:pt idx="0" formatCode="General">
                  <c:v>0</c:v>
                </c:pt>
                <c:pt idx="1">
                  <c:v>810</c:v>
                </c:pt>
                <c:pt idx="2">
                  <c:v>810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xVal>
          <c:yVal>
            <c:numRef>
              <c:f>'Broken-wave-load'!$C$54:$C$59</c:f>
              <c:numCache>
                <c:formatCode>0.000</c:formatCode>
                <c:ptCount val="6"/>
                <c:pt idx="0">
                  <c:v>1</c:v>
                </c:pt>
                <c:pt idx="1">
                  <c:v>1</c:v>
                </c:pt>
                <c:pt idx="2">
                  <c:v>0.9</c:v>
                </c:pt>
                <c:pt idx="3">
                  <c:v>0.9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</c:ser>
        <c:axId val="60765696"/>
        <c:axId val="60767232"/>
      </c:scatterChart>
      <c:valAx>
        <c:axId val="60765696"/>
        <c:scaling>
          <c:orientation val="minMax"/>
        </c:scaling>
        <c:axPos val="b"/>
        <c:numFmt formatCode="0" sourceLinked="0"/>
        <c:tickLblPos val="nextTo"/>
        <c:crossAx val="60767232"/>
        <c:crosses val="autoZero"/>
        <c:crossBetween val="midCat"/>
      </c:valAx>
      <c:valAx>
        <c:axId val="60767232"/>
        <c:scaling>
          <c:orientation val="minMax"/>
        </c:scaling>
        <c:axPos val="l"/>
        <c:majorGridlines/>
        <c:numFmt formatCode="0.000" sourceLinked="1"/>
        <c:tickLblPos val="nextTo"/>
        <c:crossAx val="60765696"/>
        <c:crosses val="autoZero"/>
        <c:crossBetween val="midCat"/>
      </c:valAx>
    </c:plotArea>
    <c:plotVisOnly val="1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Wave Loading    </a:t>
            </a:r>
          </a:p>
          <a:p>
            <a:pPr>
              <a:defRPr sz="1100"/>
            </a:pPr>
            <a:r>
              <a:rPr lang="en-US" sz="1100"/>
              <a:t> N/m</a:t>
            </a:r>
            <a:endParaRPr lang="en-US" sz="1100" baseline="30000"/>
          </a:p>
        </c:rich>
      </c:tx>
      <c:layout/>
    </c:title>
    <c:plotArea>
      <c:layout/>
      <c:scatterChart>
        <c:scatterStyle val="lineMarker"/>
        <c:ser>
          <c:idx val="0"/>
          <c:order val="0"/>
          <c:marker>
            <c:symbol val="none"/>
          </c:marker>
          <c:xVal>
            <c:numRef>
              <c:f>'Broken-wave-load'!$E$55:$E$59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 formatCode="#,##0">
                  <c:v>12242.880000000001</c:v>
                </c:pt>
                <c:pt idx="3" formatCode="#,##0">
                  <c:v>12242.880000000001</c:v>
                </c:pt>
                <c:pt idx="4" formatCode="#,##0">
                  <c:v>0</c:v>
                </c:pt>
              </c:numCache>
            </c:numRef>
          </c:xVal>
          <c:yVal>
            <c:numRef>
              <c:f>'Broken-wave-load'!$C$55:$C$59</c:f>
              <c:numCache>
                <c:formatCode>0.000</c:formatCode>
                <c:ptCount val="5"/>
                <c:pt idx="0">
                  <c:v>1</c:v>
                </c:pt>
                <c:pt idx="1">
                  <c:v>0.9</c:v>
                </c:pt>
                <c:pt idx="2">
                  <c:v>0.9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</c:ser>
        <c:axId val="65505920"/>
        <c:axId val="65515904"/>
      </c:scatterChart>
      <c:valAx>
        <c:axId val="65505920"/>
        <c:scaling>
          <c:orientation val="minMax"/>
        </c:scaling>
        <c:axPos val="b"/>
        <c:numFmt formatCode="0" sourceLinked="0"/>
        <c:tickLblPos val="nextTo"/>
        <c:crossAx val="65515904"/>
        <c:crosses val="autoZero"/>
        <c:crossBetween val="midCat"/>
      </c:valAx>
      <c:valAx>
        <c:axId val="65515904"/>
        <c:scaling>
          <c:orientation val="minMax"/>
        </c:scaling>
        <c:axPos val="l"/>
        <c:majorGridlines/>
        <c:numFmt formatCode="0.0" sourceLinked="0"/>
        <c:tickLblPos val="nextTo"/>
        <c:crossAx val="65505920"/>
        <c:crosses val="autoZero"/>
        <c:crossBetween val="midCat"/>
      </c:valAx>
    </c:plotArea>
    <c:plotVisOnly val="1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autoTitleDeleted val="1"/>
    <c:plotArea>
      <c:layout/>
      <c:scatterChart>
        <c:scatterStyle val="lineMarker"/>
        <c:ser>
          <c:idx val="1"/>
          <c:order val="0"/>
          <c:tx>
            <c:strRef>
              <c:f>'Broken-wave-load'!$C$98:$C$99</c:f>
              <c:strCache>
                <c:ptCount val="1"/>
                <c:pt idx="0">
                  <c:v>combination 1</c:v>
                </c:pt>
              </c:strCache>
            </c:strRef>
          </c:tx>
          <c:marker>
            <c:symbol val="none"/>
          </c:marker>
          <c:xVal>
            <c:numRef>
              <c:f>'Broken-wave-load'!$F$108:$F$117</c:f>
              <c:numCache>
                <c:formatCode>#,##0</c:formatCode>
                <c:ptCount val="10"/>
                <c:pt idx="0" formatCode="General">
                  <c:v>0</c:v>
                </c:pt>
                <c:pt idx="1">
                  <c:v>1215</c:v>
                </c:pt>
                <c:pt idx="2">
                  <c:v>1215</c:v>
                </c:pt>
                <c:pt idx="3">
                  <c:v>17140.031999999999</c:v>
                </c:pt>
                <c:pt idx="4">
                  <c:v>17140.031999999999</c:v>
                </c:pt>
                <c:pt idx="5">
                  <c:v>17140.031999999999</c:v>
                </c:pt>
                <c:pt idx="6">
                  <c:v>17140.031999999999</c:v>
                </c:pt>
                <c:pt idx="7">
                  <c:v>17140.031999999999</c:v>
                </c:pt>
                <c:pt idx="8">
                  <c:v>17140.031999999999</c:v>
                </c:pt>
                <c:pt idx="9">
                  <c:v>17140.031999999999</c:v>
                </c:pt>
              </c:numCache>
            </c:numRef>
          </c:xVal>
          <c:yVal>
            <c:numRef>
              <c:f>'Broken-wave-load'!$C$108:$C$117</c:f>
              <c:numCache>
                <c:formatCode>0.00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0.9</c:v>
                </c:pt>
                <c:pt idx="3">
                  <c:v>0.9</c:v>
                </c:pt>
                <c:pt idx="4">
                  <c:v>0.75</c:v>
                </c:pt>
                <c:pt idx="5">
                  <c:v>0.6</c:v>
                </c:pt>
                <c:pt idx="6">
                  <c:v>0.45</c:v>
                </c:pt>
                <c:pt idx="7">
                  <c:v>0.3</c:v>
                </c:pt>
                <c:pt idx="8">
                  <c:v>0.15</c:v>
                </c:pt>
                <c:pt idx="9">
                  <c:v>0</c:v>
                </c:pt>
              </c:numCache>
            </c:numRef>
          </c:yVal>
        </c:ser>
        <c:ser>
          <c:idx val="0"/>
          <c:order val="1"/>
          <c:tx>
            <c:v>combination 2</c:v>
          </c:tx>
          <c:marker>
            <c:symbol val="none"/>
          </c:marker>
          <c:xVal>
            <c:numRef>
              <c:f>'Broken-wave-load'!$K$108:$K$117</c:f>
              <c:numCache>
                <c:formatCode>#,##0</c:formatCode>
                <c:ptCount val="10"/>
                <c:pt idx="0" formatCode="General">
                  <c:v>0</c:v>
                </c:pt>
                <c:pt idx="1">
                  <c:v>810</c:v>
                </c:pt>
                <c:pt idx="2">
                  <c:v>810</c:v>
                </c:pt>
                <c:pt idx="3">
                  <c:v>12242.880000000001</c:v>
                </c:pt>
                <c:pt idx="4">
                  <c:v>12242.880000000001</c:v>
                </c:pt>
                <c:pt idx="5">
                  <c:v>12242.880000000001</c:v>
                </c:pt>
                <c:pt idx="6">
                  <c:v>12242.880000000001</c:v>
                </c:pt>
                <c:pt idx="7">
                  <c:v>12242.880000000001</c:v>
                </c:pt>
                <c:pt idx="8">
                  <c:v>12242.880000000001</c:v>
                </c:pt>
                <c:pt idx="9">
                  <c:v>12242.880000000001</c:v>
                </c:pt>
              </c:numCache>
            </c:numRef>
          </c:xVal>
          <c:yVal>
            <c:numRef>
              <c:f>'Broken-wave-load'!$H$108:$H$117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 formatCode="0.00">
                  <c:v>0.9</c:v>
                </c:pt>
                <c:pt idx="3" formatCode="0.00">
                  <c:v>0.9</c:v>
                </c:pt>
                <c:pt idx="4" formatCode="0.00">
                  <c:v>0.75</c:v>
                </c:pt>
                <c:pt idx="5" formatCode="0.00">
                  <c:v>0.6</c:v>
                </c:pt>
                <c:pt idx="6" formatCode="0.00">
                  <c:v>0.45</c:v>
                </c:pt>
                <c:pt idx="7" formatCode="0.00">
                  <c:v>0.3</c:v>
                </c:pt>
                <c:pt idx="8" formatCode="0.00">
                  <c:v>0.15</c:v>
                </c:pt>
                <c:pt idx="9" formatCode="0.00">
                  <c:v>0</c:v>
                </c:pt>
              </c:numCache>
            </c:numRef>
          </c:yVal>
        </c:ser>
        <c:ser>
          <c:idx val="2"/>
          <c:order val="2"/>
          <c:tx>
            <c:v>combination 3</c:v>
          </c:tx>
          <c:marker>
            <c:symbol val="none"/>
          </c:marker>
          <c:xVal>
            <c:numRef>
              <c:f>'Broken-wave-load'!$P$108:$P$117</c:f>
              <c:numCache>
                <c:formatCode>#,##0</c:formatCode>
                <c:ptCount val="10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12242.880000000001</c:v>
                </c:pt>
                <c:pt idx="4">
                  <c:v>12242.880000000001</c:v>
                </c:pt>
                <c:pt idx="5">
                  <c:v>12242.880000000001</c:v>
                </c:pt>
                <c:pt idx="6">
                  <c:v>12242.880000000001</c:v>
                </c:pt>
                <c:pt idx="7">
                  <c:v>12242.880000000001</c:v>
                </c:pt>
                <c:pt idx="8">
                  <c:v>12242.880000000001</c:v>
                </c:pt>
                <c:pt idx="9">
                  <c:v>12242.880000000001</c:v>
                </c:pt>
              </c:numCache>
            </c:numRef>
          </c:xVal>
          <c:yVal>
            <c:numRef>
              <c:f>'Broken-wave-load'!$M$108:$M$117</c:f>
              <c:numCache>
                <c:formatCode>0.00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0.9</c:v>
                </c:pt>
                <c:pt idx="3">
                  <c:v>0.9</c:v>
                </c:pt>
                <c:pt idx="4">
                  <c:v>0.75</c:v>
                </c:pt>
                <c:pt idx="5">
                  <c:v>0.6</c:v>
                </c:pt>
                <c:pt idx="6">
                  <c:v>0.45</c:v>
                </c:pt>
                <c:pt idx="7">
                  <c:v>0.3</c:v>
                </c:pt>
                <c:pt idx="8">
                  <c:v>0.15</c:v>
                </c:pt>
                <c:pt idx="9">
                  <c:v>0</c:v>
                </c:pt>
              </c:numCache>
            </c:numRef>
          </c:yVal>
        </c:ser>
        <c:axId val="65428096"/>
        <c:axId val="65434368"/>
      </c:scatterChart>
      <c:valAx>
        <c:axId val="65428096"/>
        <c:scaling>
          <c:orientation val="minMax"/>
        </c:scaling>
        <c:axPos val="b"/>
        <c:title>
          <c:tx>
            <c:strRef>
              <c:f>'Broken-wave-load'!$S$122</c:f>
              <c:strCache>
                <c:ptCount val="1"/>
                <c:pt idx="0">
                  <c:v>D.L. → N/m</c:v>
                </c:pt>
              </c:strCache>
            </c:strRef>
          </c:tx>
          <c:layout/>
        </c:title>
        <c:numFmt formatCode="0" sourceLinked="0"/>
        <c:majorTickMark val="none"/>
        <c:tickLblPos val="nextTo"/>
        <c:crossAx val="65434368"/>
        <c:crosses val="autoZero"/>
        <c:crossBetween val="midCat"/>
      </c:valAx>
      <c:valAx>
        <c:axId val="65434368"/>
        <c:scaling>
          <c:orientation val="minMax"/>
        </c:scaling>
        <c:axPos val="l"/>
        <c:majorGridlines/>
        <c:title>
          <c:tx>
            <c:strRef>
              <c:f>'Broken-wave-load'!$S$123</c:f>
              <c:strCache>
                <c:ptCount val="1"/>
                <c:pt idx="0">
                  <c:v>Barrier height → m</c:v>
                </c:pt>
              </c:strCache>
            </c:strRef>
          </c:tx>
          <c:layout/>
        </c:title>
        <c:numFmt formatCode="0.0" sourceLinked="0"/>
        <c:majorTickMark val="none"/>
        <c:tickLblPos val="nextTo"/>
        <c:crossAx val="65428096"/>
        <c:crosses val="autoZero"/>
        <c:crossBetween val="midCat"/>
      </c:valAx>
    </c:plotArea>
    <c:legend>
      <c:legendPos val="t"/>
      <c:layout/>
      <c:txPr>
        <a:bodyPr/>
        <a:lstStyle/>
        <a:p>
          <a:pPr>
            <a:defRPr sz="900"/>
          </a:pPr>
          <a:endParaRPr lang="el-GR"/>
        </a:p>
      </c:txPr>
    </c:legend>
    <c:plotVisOnly val="1"/>
  </c:chart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autoTitleDeleted val="1"/>
    <c:plotArea>
      <c:layout>
        <c:manualLayout>
          <c:layoutTarget val="inner"/>
          <c:xMode val="edge"/>
          <c:yMode val="edge"/>
          <c:x val="0.1653877809433365"/>
          <c:y val="0.17739935587761732"/>
          <c:w val="0.735764086736309"/>
          <c:h val="0.63808328860261232"/>
        </c:manualLayout>
      </c:layout>
      <c:scatterChart>
        <c:scatterStyle val="lineMarker"/>
        <c:ser>
          <c:idx val="2"/>
          <c:order val="1"/>
          <c:tx>
            <c:strRef>
              <c:f>'Broken-wave-load'!$D$52</c:f>
              <c:strCache>
                <c:ptCount val="1"/>
                <c:pt idx="0">
                  <c:v>Wind</c:v>
                </c:pt>
              </c:strCache>
            </c:strRef>
          </c:tx>
          <c:marker>
            <c:symbol val="none"/>
          </c:marker>
          <c:xVal>
            <c:numRef>
              <c:f>'Broken-wave-load'!$D$54:$D$58</c:f>
              <c:numCache>
                <c:formatCode>#,##0</c:formatCode>
                <c:ptCount val="5"/>
                <c:pt idx="0" formatCode="General">
                  <c:v>0</c:v>
                </c:pt>
                <c:pt idx="1">
                  <c:v>810</c:v>
                </c:pt>
                <c:pt idx="2">
                  <c:v>810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'Broken-wave-load'!$C$54:$C$58</c:f>
              <c:numCache>
                <c:formatCode>0.000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0.9</c:v>
                </c:pt>
                <c:pt idx="3">
                  <c:v>0.9</c:v>
                </c:pt>
                <c:pt idx="4">
                  <c:v>0</c:v>
                </c:pt>
              </c:numCache>
            </c:numRef>
          </c:yVal>
        </c:ser>
        <c:ser>
          <c:idx val="0"/>
          <c:order val="0"/>
          <c:tx>
            <c:strRef>
              <c:f>'Broken-wave-load'!$E$52</c:f>
              <c:strCache>
                <c:ptCount val="1"/>
                <c:pt idx="0">
                  <c:v>Wave</c:v>
                </c:pt>
              </c:strCache>
            </c:strRef>
          </c:tx>
          <c:marker>
            <c:symbol val="none"/>
          </c:marker>
          <c:xVal>
            <c:numRef>
              <c:f>'Broken-wave-load'!$E$55:$E$59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 formatCode="#,##0">
                  <c:v>12242.880000000001</c:v>
                </c:pt>
                <c:pt idx="3" formatCode="#,##0">
                  <c:v>12242.880000000001</c:v>
                </c:pt>
                <c:pt idx="4" formatCode="#,##0">
                  <c:v>0</c:v>
                </c:pt>
              </c:numCache>
            </c:numRef>
          </c:xVal>
          <c:yVal>
            <c:numRef>
              <c:f>'Broken-wave-load'!$C$55:$C$59</c:f>
              <c:numCache>
                <c:formatCode>0.000</c:formatCode>
                <c:ptCount val="5"/>
                <c:pt idx="0">
                  <c:v>1</c:v>
                </c:pt>
                <c:pt idx="1">
                  <c:v>0.9</c:v>
                </c:pt>
                <c:pt idx="2">
                  <c:v>0.9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</c:ser>
        <c:axId val="66016384"/>
        <c:axId val="66017920"/>
      </c:scatterChart>
      <c:valAx>
        <c:axId val="66016384"/>
        <c:scaling>
          <c:orientation val="minMax"/>
        </c:scaling>
        <c:axPos val="b"/>
        <c:numFmt formatCode="0" sourceLinked="0"/>
        <c:majorTickMark val="none"/>
        <c:tickLblPos val="nextTo"/>
        <c:crossAx val="66017920"/>
        <c:crosses val="autoZero"/>
        <c:crossBetween val="midCat"/>
      </c:valAx>
      <c:valAx>
        <c:axId val="66017920"/>
        <c:scaling>
          <c:orientation val="minMax"/>
        </c:scaling>
        <c:axPos val="l"/>
        <c:majorGridlines/>
        <c:numFmt formatCode="0.0" sourceLinked="0"/>
        <c:majorTickMark val="none"/>
        <c:tickLblPos val="nextTo"/>
        <c:crossAx val="66016384"/>
        <c:crosses val="autoZero"/>
        <c:crossBetween val="midCat"/>
      </c:valAx>
    </c:plotArea>
    <c:legend>
      <c:legendPos val="t"/>
      <c:layout>
        <c:manualLayout>
          <c:xMode val="edge"/>
          <c:yMode val="edge"/>
          <c:x val="0.14884346114009936"/>
          <c:y val="5.2399258025054374E-3"/>
          <c:w val="0.72302429566318804"/>
          <c:h val="0.27526838432635536"/>
        </c:manualLayout>
      </c:layout>
      <c:txPr>
        <a:bodyPr/>
        <a:lstStyle/>
        <a:p>
          <a:pPr>
            <a:defRPr sz="900"/>
          </a:pPr>
          <a:endParaRPr lang="el-GR"/>
        </a:p>
      </c:txPr>
    </c:legend>
    <c:plotVisOnly val="1"/>
  </c:chart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Wind  Loading </a:t>
            </a:r>
          </a:p>
          <a:p>
            <a:pPr>
              <a:defRPr sz="1100"/>
            </a:pPr>
            <a:r>
              <a:rPr lang="en-US" sz="1100"/>
              <a:t> N/m</a:t>
            </a:r>
            <a:endParaRPr lang="en-US" sz="1100" baseline="30000"/>
          </a:p>
        </c:rich>
      </c:tx>
      <c:layout>
        <c:manualLayout>
          <c:xMode val="edge"/>
          <c:yMode val="edge"/>
          <c:x val="0.27980982544888311"/>
          <c:y val="3.951111111111117E-2"/>
        </c:manualLayout>
      </c:layout>
    </c:title>
    <c:plotArea>
      <c:layout/>
      <c:scatterChart>
        <c:scatterStyle val="lineMarker"/>
        <c:ser>
          <c:idx val="0"/>
          <c:order val="0"/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'Broken-wave-load'!$U$74:$AB$74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0.25</c:v>
                </c:pt>
                <c:pt idx="3">
                  <c:v>0.5</c:v>
                </c:pt>
                <c:pt idx="4" formatCode="_-* #,##0.00\ _€_-;\-* #,##0.00\ _€_-;_-* &quot;-&quot;??\ _€_-;_-@_-">
                  <c:v>0.5</c:v>
                </c:pt>
                <c:pt idx="5" formatCode="_-* #,##0.00\ _€_-;\-* #,##0.00\ _€_-;_-* &quot;-&quot;??\ _€_-;_-@_-">
                  <c:v>0.75</c:v>
                </c:pt>
                <c:pt idx="6" formatCode="0.00">
                  <c:v>1</c:v>
                </c:pt>
                <c:pt idx="7" formatCode="0.00">
                  <c:v>1</c:v>
                </c:pt>
              </c:numCache>
            </c:numRef>
          </c:xVal>
          <c:yVal>
            <c:numRef>
              <c:f>'Broken-wave-load'!$U$75:$AB$75</c:f>
              <c:numCache>
                <c:formatCode>#,##0</c:formatCode>
                <c:ptCount val="8"/>
                <c:pt idx="0" formatCode="General">
                  <c:v>0</c:v>
                </c:pt>
                <c:pt idx="1">
                  <c:v>81</c:v>
                </c:pt>
                <c:pt idx="2">
                  <c:v>81</c:v>
                </c:pt>
                <c:pt idx="3">
                  <c:v>81</c:v>
                </c:pt>
                <c:pt idx="4">
                  <c:v>81</c:v>
                </c:pt>
                <c:pt idx="5">
                  <c:v>81</c:v>
                </c:pt>
                <c:pt idx="6">
                  <c:v>81</c:v>
                </c:pt>
                <c:pt idx="7" formatCode="General">
                  <c:v>0</c:v>
                </c:pt>
              </c:numCache>
            </c:numRef>
          </c:yVal>
        </c:ser>
        <c:axId val="66024576"/>
        <c:axId val="66046208"/>
      </c:scatterChart>
      <c:valAx>
        <c:axId val="66024576"/>
        <c:scaling>
          <c:orientation val="minMax"/>
        </c:scaling>
        <c:axPos val="b"/>
        <c:numFmt formatCode="0.00" sourceLinked="0"/>
        <c:tickLblPos val="nextTo"/>
        <c:crossAx val="66046208"/>
        <c:crosses val="autoZero"/>
        <c:crossBetween val="midCat"/>
      </c:valAx>
      <c:valAx>
        <c:axId val="66046208"/>
        <c:scaling>
          <c:orientation val="minMax"/>
        </c:scaling>
        <c:axPos val="l"/>
        <c:majorGridlines/>
        <c:numFmt formatCode="General" sourceLinked="1"/>
        <c:tickLblPos val="nextTo"/>
        <c:crossAx val="66024576"/>
        <c:crosses val="autoZero"/>
        <c:crossBetween val="midCat"/>
      </c:valAx>
    </c:plotArea>
    <c:plotVisOnly val="1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Wave Loading </a:t>
            </a:r>
          </a:p>
          <a:p>
            <a:pPr>
              <a:defRPr sz="1100"/>
            </a:pPr>
            <a:r>
              <a:rPr lang="en-US" sz="1100"/>
              <a:t>  N/m</a:t>
            </a:r>
            <a:endParaRPr lang="en-US" sz="1100" baseline="30000"/>
          </a:p>
        </c:rich>
      </c:tx>
      <c:layout>
        <c:manualLayout>
          <c:xMode val="edge"/>
          <c:yMode val="edge"/>
          <c:x val="0.32557968093286593"/>
          <c:y val="3.951111111111117E-2"/>
        </c:manualLayout>
      </c:layout>
    </c:title>
    <c:plotArea>
      <c:layout/>
      <c:scatterChart>
        <c:scatterStyle val="lineMarker"/>
        <c:ser>
          <c:idx val="0"/>
          <c:order val="0"/>
          <c:spPr>
            <a:ln w="25400" cap="flat" cmpd="sng" algn="ctr">
              <a:solidFill>
                <a:schemeClr val="accent1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'Broken-wave-load'!$U$74:$AB$74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0.25</c:v>
                </c:pt>
                <c:pt idx="3">
                  <c:v>0.5</c:v>
                </c:pt>
                <c:pt idx="4" formatCode="_-* #,##0.00\ _€_-;\-* #,##0.00\ _€_-;_-* &quot;-&quot;??\ _€_-;_-@_-">
                  <c:v>0.5</c:v>
                </c:pt>
                <c:pt idx="5" formatCode="_-* #,##0.00\ _€_-;\-* #,##0.00\ _€_-;_-* &quot;-&quot;??\ _€_-;_-@_-">
                  <c:v>0.75</c:v>
                </c:pt>
                <c:pt idx="6" formatCode="0.00">
                  <c:v>1</c:v>
                </c:pt>
                <c:pt idx="7" formatCode="0.00">
                  <c:v>1</c:v>
                </c:pt>
              </c:numCache>
            </c:numRef>
          </c:xVal>
          <c:yVal>
            <c:numRef>
              <c:f>'Broken-wave-load'!$U$76:$AB$76</c:f>
              <c:numCache>
                <c:formatCode>#,##0</c:formatCode>
                <c:ptCount val="8"/>
                <c:pt idx="0" formatCode="General">
                  <c:v>0</c:v>
                </c:pt>
                <c:pt idx="1">
                  <c:v>1224.2880000000002</c:v>
                </c:pt>
                <c:pt idx="2">
                  <c:v>1224.2880000000002</c:v>
                </c:pt>
                <c:pt idx="3">
                  <c:v>1224.2880000000002</c:v>
                </c:pt>
                <c:pt idx="4">
                  <c:v>1224.2880000000002</c:v>
                </c:pt>
                <c:pt idx="5">
                  <c:v>1224.2880000000002</c:v>
                </c:pt>
                <c:pt idx="6">
                  <c:v>1224.2880000000002</c:v>
                </c:pt>
                <c:pt idx="7">
                  <c:v>0</c:v>
                </c:pt>
              </c:numCache>
            </c:numRef>
          </c:yVal>
        </c:ser>
        <c:axId val="66139648"/>
        <c:axId val="66141184"/>
      </c:scatterChart>
      <c:valAx>
        <c:axId val="66139648"/>
        <c:scaling>
          <c:orientation val="minMax"/>
        </c:scaling>
        <c:axPos val="b"/>
        <c:numFmt formatCode="0.00" sourceLinked="0"/>
        <c:tickLblPos val="nextTo"/>
        <c:crossAx val="66141184"/>
        <c:crosses val="autoZero"/>
        <c:crossBetween val="midCat"/>
      </c:valAx>
      <c:valAx>
        <c:axId val="66141184"/>
        <c:scaling>
          <c:orientation val="minMax"/>
        </c:scaling>
        <c:axPos val="l"/>
        <c:majorGridlines/>
        <c:numFmt formatCode="General" sourceLinked="1"/>
        <c:tickLblPos val="nextTo"/>
        <c:crossAx val="66139648"/>
        <c:crosses val="autoZero"/>
        <c:crossBetween val="midCat"/>
      </c:valAx>
    </c:plotArea>
    <c:plotVisOnly val="1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autoTitleDeleted val="1"/>
    <c:plotArea>
      <c:layout/>
      <c:scatterChart>
        <c:scatterStyle val="lineMarker"/>
        <c:ser>
          <c:idx val="2"/>
          <c:order val="0"/>
          <c:tx>
            <c:strRef>
              <c:f>'Broken-wave-load'!$T$75</c:f>
              <c:strCache>
                <c:ptCount val="1"/>
                <c:pt idx="0">
                  <c:v>Wind</c:v>
                </c:pt>
              </c:strCache>
            </c:strRef>
          </c:tx>
          <c:marker>
            <c:symbol val="none"/>
          </c:marker>
          <c:xVal>
            <c:numRef>
              <c:f>'Broken-wave-load'!$U$74:$AB$74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0.25</c:v>
                </c:pt>
                <c:pt idx="3">
                  <c:v>0.5</c:v>
                </c:pt>
                <c:pt idx="4" formatCode="_-* #,##0.00\ _€_-;\-* #,##0.00\ _€_-;_-* &quot;-&quot;??\ _€_-;_-@_-">
                  <c:v>0.5</c:v>
                </c:pt>
                <c:pt idx="5" formatCode="_-* #,##0.00\ _€_-;\-* #,##0.00\ _€_-;_-* &quot;-&quot;??\ _€_-;_-@_-">
                  <c:v>0.75</c:v>
                </c:pt>
                <c:pt idx="6" formatCode="0.00">
                  <c:v>1</c:v>
                </c:pt>
                <c:pt idx="7" formatCode="0.00">
                  <c:v>1</c:v>
                </c:pt>
              </c:numCache>
            </c:numRef>
          </c:xVal>
          <c:yVal>
            <c:numRef>
              <c:f>'Broken-wave-load'!$U$75:$AB$75</c:f>
              <c:numCache>
                <c:formatCode>#,##0</c:formatCode>
                <c:ptCount val="8"/>
                <c:pt idx="0" formatCode="General">
                  <c:v>0</c:v>
                </c:pt>
                <c:pt idx="1">
                  <c:v>81</c:v>
                </c:pt>
                <c:pt idx="2">
                  <c:v>81</c:v>
                </c:pt>
                <c:pt idx="3">
                  <c:v>81</c:v>
                </c:pt>
                <c:pt idx="4">
                  <c:v>81</c:v>
                </c:pt>
                <c:pt idx="5">
                  <c:v>81</c:v>
                </c:pt>
                <c:pt idx="6">
                  <c:v>81</c:v>
                </c:pt>
                <c:pt idx="7" formatCode="General">
                  <c:v>0</c:v>
                </c:pt>
              </c:numCache>
            </c:numRef>
          </c:yVal>
        </c:ser>
        <c:ser>
          <c:idx val="0"/>
          <c:order val="1"/>
          <c:tx>
            <c:strRef>
              <c:f>'Broken-wave-load'!$T$76</c:f>
              <c:strCache>
                <c:ptCount val="1"/>
                <c:pt idx="0">
                  <c:v>Wave </c:v>
                </c:pt>
              </c:strCache>
            </c:strRef>
          </c:tx>
          <c:marker>
            <c:symbol val="none"/>
          </c:marker>
          <c:xVal>
            <c:numRef>
              <c:f>'Broken-wave-load'!$U$74:$AB$74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0.25</c:v>
                </c:pt>
                <c:pt idx="3">
                  <c:v>0.5</c:v>
                </c:pt>
                <c:pt idx="4" formatCode="_-* #,##0.00\ _€_-;\-* #,##0.00\ _€_-;_-* &quot;-&quot;??\ _€_-;_-@_-">
                  <c:v>0.5</c:v>
                </c:pt>
                <c:pt idx="5" formatCode="_-* #,##0.00\ _€_-;\-* #,##0.00\ _€_-;_-* &quot;-&quot;??\ _€_-;_-@_-">
                  <c:v>0.75</c:v>
                </c:pt>
                <c:pt idx="6" formatCode="0.00">
                  <c:v>1</c:v>
                </c:pt>
                <c:pt idx="7" formatCode="0.00">
                  <c:v>1</c:v>
                </c:pt>
              </c:numCache>
            </c:numRef>
          </c:xVal>
          <c:yVal>
            <c:numRef>
              <c:f>'Broken-wave-load'!$U$76:$AB$76</c:f>
              <c:numCache>
                <c:formatCode>#,##0</c:formatCode>
                <c:ptCount val="8"/>
                <c:pt idx="0" formatCode="General">
                  <c:v>0</c:v>
                </c:pt>
                <c:pt idx="1">
                  <c:v>1224.2880000000002</c:v>
                </c:pt>
                <c:pt idx="2">
                  <c:v>1224.2880000000002</c:v>
                </c:pt>
                <c:pt idx="3">
                  <c:v>1224.2880000000002</c:v>
                </c:pt>
                <c:pt idx="4">
                  <c:v>1224.2880000000002</c:v>
                </c:pt>
                <c:pt idx="5">
                  <c:v>1224.2880000000002</c:v>
                </c:pt>
                <c:pt idx="6">
                  <c:v>1224.2880000000002</c:v>
                </c:pt>
                <c:pt idx="7">
                  <c:v>0</c:v>
                </c:pt>
              </c:numCache>
            </c:numRef>
          </c:yVal>
        </c:ser>
        <c:ser>
          <c:idx val="3"/>
          <c:order val="2"/>
          <c:tx>
            <c:strRef>
              <c:f>'Broken-wave-load'!$T$77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'Broken-wave-load'!$U$74:$AB$74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0.25</c:v>
                </c:pt>
                <c:pt idx="3">
                  <c:v>0.5</c:v>
                </c:pt>
                <c:pt idx="4" formatCode="_-* #,##0.00\ _€_-;\-* #,##0.00\ _€_-;_-* &quot;-&quot;??\ _€_-;_-@_-">
                  <c:v>0.5</c:v>
                </c:pt>
                <c:pt idx="5" formatCode="_-* #,##0.00\ _€_-;\-* #,##0.00\ _€_-;_-* &quot;-&quot;??\ _€_-;_-@_-">
                  <c:v>0.75</c:v>
                </c:pt>
                <c:pt idx="6" formatCode="0.00">
                  <c:v>1</c:v>
                </c:pt>
                <c:pt idx="7" formatCode="0.00">
                  <c:v>1</c:v>
                </c:pt>
              </c:numCache>
            </c:numRef>
          </c:xVal>
          <c:yVal>
            <c:numRef>
              <c:f>'Broken-wave-load'!$U$77:$AB$77</c:f>
              <c:numCache>
                <c:formatCode>#,##0</c:formatCode>
                <c:ptCount val="8"/>
              </c:numCache>
            </c:numRef>
          </c:yVal>
        </c:ser>
        <c:ser>
          <c:idx val="1"/>
          <c:order val="3"/>
          <c:tx>
            <c:strRef>
              <c:f>'Broken-wave-load'!$T$78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'Broken-wave-load'!$U$74:$AB$74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0.25</c:v>
                </c:pt>
                <c:pt idx="3">
                  <c:v>0.5</c:v>
                </c:pt>
                <c:pt idx="4" formatCode="_-* #,##0.00\ _€_-;\-* #,##0.00\ _€_-;_-* &quot;-&quot;??\ _€_-;_-@_-">
                  <c:v>0.5</c:v>
                </c:pt>
                <c:pt idx="5" formatCode="_-* #,##0.00\ _€_-;\-* #,##0.00\ _€_-;_-* &quot;-&quot;??\ _€_-;_-@_-">
                  <c:v>0.75</c:v>
                </c:pt>
                <c:pt idx="6" formatCode="0.00">
                  <c:v>1</c:v>
                </c:pt>
                <c:pt idx="7" formatCode="0.00">
                  <c:v>1</c:v>
                </c:pt>
              </c:numCache>
            </c:numRef>
          </c:xVal>
          <c:yVal>
            <c:numRef>
              <c:f>'Broken-wave-load'!$U$78:$AB$78</c:f>
              <c:numCache>
                <c:formatCode>General</c:formatCode>
                <c:ptCount val="8"/>
              </c:numCache>
            </c:numRef>
          </c:yVal>
        </c:ser>
        <c:axId val="66189184"/>
        <c:axId val="66190720"/>
      </c:scatterChart>
      <c:valAx>
        <c:axId val="66189184"/>
        <c:scaling>
          <c:orientation val="minMax"/>
        </c:scaling>
        <c:axPos val="b"/>
        <c:numFmt formatCode="0.00" sourceLinked="0"/>
        <c:majorTickMark val="none"/>
        <c:tickLblPos val="nextTo"/>
        <c:crossAx val="66190720"/>
        <c:crosses val="autoZero"/>
        <c:crossBetween val="midCat"/>
      </c:valAx>
      <c:valAx>
        <c:axId val="66190720"/>
        <c:scaling>
          <c:orientation val="minMax"/>
        </c:scaling>
        <c:axPos val="l"/>
        <c:majorGridlines/>
        <c:numFmt formatCode="0.0" sourceLinked="0"/>
        <c:majorTickMark val="none"/>
        <c:tickLblPos val="nextTo"/>
        <c:crossAx val="66189184"/>
        <c:crosses val="autoZero"/>
        <c:crossBetween val="midCat"/>
      </c:valAx>
    </c:plotArea>
    <c:legend>
      <c:legendPos val="t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"/>
          <c:y val="4.8343382812384254E-2"/>
          <c:w val="0.95418911451858757"/>
          <c:h val="0.12756735195334629"/>
        </c:manualLayout>
      </c:layout>
      <c:txPr>
        <a:bodyPr/>
        <a:lstStyle/>
        <a:p>
          <a:pPr>
            <a:defRPr sz="900"/>
          </a:pPr>
          <a:endParaRPr lang="el-GR"/>
        </a:p>
      </c:txPr>
    </c:legend>
    <c:plotVisOnly val="1"/>
  </c:chart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1.emf"/><Relationship Id="rId7" Type="http://schemas.openxmlformats.org/officeDocument/2006/relationships/chart" Target="../charts/chart4.xml"/><Relationship Id="rId12" Type="http://schemas.openxmlformats.org/officeDocument/2006/relationships/image" Target="../media/image5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11" Type="http://schemas.openxmlformats.org/officeDocument/2006/relationships/image" Target="../media/image4.emf"/><Relationship Id="rId5" Type="http://schemas.openxmlformats.org/officeDocument/2006/relationships/image" Target="../media/image3.emf"/><Relationship Id="rId10" Type="http://schemas.openxmlformats.org/officeDocument/2006/relationships/chart" Target="../charts/chart7.xml"/><Relationship Id="rId4" Type="http://schemas.openxmlformats.org/officeDocument/2006/relationships/image" Target="../media/image2.emf"/><Relationship Id="rId9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124620</xdr:colOff>
      <xdr:row>59</xdr:row>
      <xdr:rowOff>38893</xdr:rowOff>
    </xdr:from>
    <xdr:to>
      <xdr:col>1</xdr:col>
      <xdr:colOff>1218795</xdr:colOff>
      <xdr:row>70</xdr:row>
      <xdr:rowOff>169581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1268413</xdr:colOff>
      <xdr:row>59</xdr:row>
      <xdr:rowOff>35719</xdr:rowOff>
    </xdr:from>
    <xdr:to>
      <xdr:col>2</xdr:col>
      <xdr:colOff>1223863</xdr:colOff>
      <xdr:row>70</xdr:row>
      <xdr:rowOff>152007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52</xdr:col>
      <xdr:colOff>158750</xdr:colOff>
      <xdr:row>71</xdr:row>
      <xdr:rowOff>0</xdr:rowOff>
    </xdr:from>
    <xdr:to>
      <xdr:col>67</xdr:col>
      <xdr:colOff>171449</xdr:colOff>
      <xdr:row>106</xdr:row>
      <xdr:rowOff>106507</xdr:rowOff>
    </xdr:to>
    <xdr:pic>
      <xdr:nvPicPr>
        <xdr:cNvPr id="4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696900" y="21697950"/>
          <a:ext cx="9156699" cy="6774007"/>
        </a:xfrm>
        <a:prstGeom prst="rect">
          <a:avLst/>
        </a:prstGeom>
      </xdr:spPr>
    </xdr:pic>
    <xdr:clientData/>
  </xdr:twoCellAnchor>
  <xdr:twoCellAnchor editAs="oneCell">
    <xdr:from>
      <xdr:col>66</xdr:col>
      <xdr:colOff>158750</xdr:colOff>
      <xdr:row>71</xdr:row>
      <xdr:rowOff>0</xdr:rowOff>
    </xdr:from>
    <xdr:to>
      <xdr:col>81</xdr:col>
      <xdr:colOff>171449</xdr:colOff>
      <xdr:row>106</xdr:row>
      <xdr:rowOff>107565</xdr:rowOff>
    </xdr:to>
    <xdr:pic>
      <xdr:nvPicPr>
        <xdr:cNvPr id="5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231300" y="21697950"/>
          <a:ext cx="9156699" cy="6775065"/>
        </a:xfrm>
        <a:prstGeom prst="rect">
          <a:avLst/>
        </a:prstGeom>
      </xdr:spPr>
    </xdr:pic>
    <xdr:clientData/>
  </xdr:twoCellAnchor>
  <xdr:twoCellAnchor editAs="oneCell">
    <xdr:from>
      <xdr:col>80</xdr:col>
      <xdr:colOff>285750</xdr:colOff>
      <xdr:row>71</xdr:row>
      <xdr:rowOff>0</xdr:rowOff>
    </xdr:from>
    <xdr:to>
      <xdr:col>95</xdr:col>
      <xdr:colOff>295275</xdr:colOff>
      <xdr:row>106</xdr:row>
      <xdr:rowOff>142490</xdr:rowOff>
    </xdr:to>
    <xdr:pic>
      <xdr:nvPicPr>
        <xdr:cNvPr id="6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5892700" y="21697950"/>
          <a:ext cx="9153525" cy="6809990"/>
        </a:xfrm>
        <a:prstGeom prst="rect">
          <a:avLst/>
        </a:prstGeom>
      </xdr:spPr>
    </xdr:pic>
    <xdr:clientData/>
  </xdr:twoCellAnchor>
  <xdr:twoCellAnchor>
    <xdr:from>
      <xdr:col>1</xdr:col>
      <xdr:colOff>2540531</xdr:colOff>
      <xdr:row>117</xdr:row>
      <xdr:rowOff>173830</xdr:rowOff>
    </xdr:from>
    <xdr:to>
      <xdr:col>7</xdr:col>
      <xdr:colOff>1051720</xdr:colOff>
      <xdr:row>131</xdr:row>
      <xdr:rowOff>133613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1273970</xdr:colOff>
      <xdr:row>59</xdr:row>
      <xdr:rowOff>35719</xdr:rowOff>
    </xdr:from>
    <xdr:to>
      <xdr:col>7</xdr:col>
      <xdr:colOff>178594</xdr:colOff>
      <xdr:row>70</xdr:row>
      <xdr:rowOff>144067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260614</xdr:colOff>
      <xdr:row>79</xdr:row>
      <xdr:rowOff>178594</xdr:rowOff>
    </xdr:from>
    <xdr:to>
      <xdr:col>1</xdr:col>
      <xdr:colOff>1354789</xdr:colOff>
      <xdr:row>91</xdr:row>
      <xdr:rowOff>142594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1440656</xdr:colOff>
      <xdr:row>80</xdr:row>
      <xdr:rowOff>11906</xdr:rowOff>
    </xdr:from>
    <xdr:to>
      <xdr:col>2</xdr:col>
      <xdr:colOff>1012154</xdr:colOff>
      <xdr:row>91</xdr:row>
      <xdr:rowOff>166406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1123158</xdr:colOff>
      <xdr:row>80</xdr:row>
      <xdr:rowOff>0</xdr:rowOff>
    </xdr:from>
    <xdr:to>
      <xdr:col>6</xdr:col>
      <xdr:colOff>428625</xdr:colOff>
      <xdr:row>92</xdr:row>
      <xdr:rowOff>8978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71437</xdr:colOff>
      <xdr:row>10</xdr:row>
      <xdr:rowOff>285750</xdr:rowOff>
    </xdr:from>
    <xdr:to>
      <xdr:col>4</xdr:col>
      <xdr:colOff>662953</xdr:colOff>
      <xdr:row>10</xdr:row>
      <xdr:rowOff>3237750</xdr:rowOff>
    </xdr:to>
    <xdr:pic>
      <xdr:nvPicPr>
        <xdr:cNvPr id="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 l="7319" t="20631" r="38495" b="46429"/>
        <a:stretch>
          <a:fillRect/>
        </a:stretch>
      </xdr:blipFill>
      <xdr:spPr bwMode="auto">
        <a:xfrm>
          <a:off x="71437" y="2352675"/>
          <a:ext cx="6563691" cy="295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619125</xdr:colOff>
      <xdr:row>11</xdr:row>
      <xdr:rowOff>95250</xdr:rowOff>
    </xdr:from>
    <xdr:to>
      <xdr:col>6</xdr:col>
      <xdr:colOff>571499</xdr:colOff>
      <xdr:row>11</xdr:row>
      <xdr:rowOff>4024313</xdr:rowOff>
    </xdr:to>
    <xdr:pic>
      <xdr:nvPicPr>
        <xdr:cNvPr id="1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 l="5393" t="23373" r="13713" b="19494"/>
        <a:stretch>
          <a:fillRect/>
        </a:stretch>
      </xdr:blipFill>
      <xdr:spPr bwMode="auto">
        <a:xfrm>
          <a:off x="619125" y="5419725"/>
          <a:ext cx="7505699" cy="3929063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emetra/My%20Documents/Projects/738-SMARTES/basic_no_overlap/738-basic_24-11-2011-river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 "/>
      <sheetName val="INPUT-CODE"/>
      <sheetName val="GEOMETRY"/>
      <sheetName val="LOAD-ANAL-RIVER"/>
      <sheetName val="DETAILING"/>
      <sheetName val="MASS-COST"/>
      <sheetName val="spring-stif"/>
    </sheetNames>
    <sheetDataSet>
      <sheetData sheetId="0">
        <row r="11">
          <cell r="B11" t="str">
            <v>RIVER ,STILL WATER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51"/>
  <sheetViews>
    <sheetView tabSelected="1" topLeftCell="B115" zoomScaleNormal="100" zoomScaleSheetLayoutView="50" workbookViewId="0">
      <selection activeCell="G30" sqref="G30"/>
    </sheetView>
  </sheetViews>
  <sheetFormatPr defaultRowHeight="15"/>
  <cols>
    <col min="1" max="1" width="13.28515625" bestFit="1" customWidth="1"/>
    <col min="2" max="2" width="38.5703125" customWidth="1"/>
    <col min="3" max="3" width="20.140625" customWidth="1"/>
    <col min="4" max="4" width="17.5703125" customWidth="1"/>
    <col min="5" max="5" width="11.28515625" customWidth="1"/>
    <col min="6" max="6" width="12.42578125" customWidth="1"/>
    <col min="8" max="8" width="20.42578125" customWidth="1"/>
    <col min="9" max="9" width="12.85546875" bestFit="1" customWidth="1"/>
    <col min="10" max="10" width="10.28515625" bestFit="1" customWidth="1"/>
    <col min="11" max="11" width="11.42578125" bestFit="1" customWidth="1"/>
    <col min="12" max="12" width="6.7109375" bestFit="1" customWidth="1"/>
    <col min="13" max="13" width="20.7109375" customWidth="1"/>
    <col min="14" max="14" width="12.140625" bestFit="1" customWidth="1"/>
    <col min="15" max="15" width="11.42578125" bestFit="1" customWidth="1"/>
    <col min="16" max="16" width="10" bestFit="1" customWidth="1"/>
    <col min="17" max="17" width="12.28515625" bestFit="1" customWidth="1"/>
    <col min="20" max="20" width="16.42578125" bestFit="1" customWidth="1"/>
  </cols>
  <sheetData>
    <row r="1" spans="1:22" ht="15.75">
      <c r="A1" s="1" t="s">
        <v>0</v>
      </c>
      <c r="B1" s="1" t="s">
        <v>1</v>
      </c>
      <c r="C1" s="2"/>
      <c r="D1" s="3"/>
      <c r="E1" s="4"/>
    </row>
    <row r="2" spans="1:22" ht="15.75">
      <c r="A2" s="1" t="s">
        <v>2</v>
      </c>
      <c r="B2" s="1">
        <v>738</v>
      </c>
      <c r="C2" s="5"/>
      <c r="D2" s="3"/>
      <c r="E2" s="4"/>
    </row>
    <row r="3" spans="1:22" ht="15.75">
      <c r="A3" s="1" t="s">
        <v>3</v>
      </c>
      <c r="B3" s="1" t="s">
        <v>4</v>
      </c>
      <c r="C3" s="5"/>
      <c r="D3" s="3"/>
      <c r="E3" s="4"/>
    </row>
    <row r="4" spans="1:22" ht="15.75">
      <c r="A4" s="1" t="s">
        <v>5</v>
      </c>
      <c r="B4" s="1" t="s">
        <v>6</v>
      </c>
      <c r="C4" s="5"/>
      <c r="D4" s="3"/>
      <c r="E4" s="4"/>
    </row>
    <row r="5" spans="1:22" ht="15.75">
      <c r="A5" s="1" t="s">
        <v>7</v>
      </c>
      <c r="B5" s="6" t="s">
        <v>8</v>
      </c>
      <c r="C5" s="5"/>
      <c r="D5" s="3"/>
      <c r="E5" s="4"/>
    </row>
    <row r="6" spans="1:22" ht="15.75">
      <c r="A6" s="1"/>
      <c r="B6" s="6"/>
      <c r="C6" s="5"/>
      <c r="D6" s="3"/>
      <c r="E6" s="4"/>
    </row>
    <row r="7" spans="1:22" ht="21">
      <c r="A7" s="1"/>
      <c r="B7" s="7" t="s">
        <v>9</v>
      </c>
      <c r="C7" s="5"/>
      <c r="D7" s="3"/>
      <c r="E7" s="4"/>
    </row>
    <row r="8" spans="1:22" ht="15.75">
      <c r="A8" s="1"/>
      <c r="B8" s="6"/>
      <c r="C8" s="5"/>
      <c r="D8" s="3"/>
      <c r="E8" s="4"/>
    </row>
    <row r="9" spans="1:22" ht="15.75">
      <c r="A9" s="1" t="s">
        <v>10</v>
      </c>
      <c r="B9" s="1" t="s">
        <v>11</v>
      </c>
      <c r="C9" s="8"/>
      <c r="D9" s="3"/>
      <c r="E9" s="4"/>
    </row>
    <row r="10" spans="1:22" ht="15.75">
      <c r="A10" s="9" t="s">
        <v>12</v>
      </c>
      <c r="B10" s="1"/>
      <c r="C10" s="8"/>
      <c r="D10" s="3"/>
      <c r="E10" s="4"/>
    </row>
    <row r="11" spans="1:22" ht="256.5" customHeight="1">
      <c r="A11" s="3"/>
      <c r="B11" s="3"/>
      <c r="C11" s="3"/>
      <c r="D11" s="3"/>
      <c r="E11" s="4"/>
      <c r="M11" s="10"/>
      <c r="N11" s="11"/>
      <c r="O11" s="12"/>
      <c r="P11" s="12"/>
      <c r="Q11" s="12"/>
      <c r="R11" s="12"/>
      <c r="S11" s="12"/>
      <c r="T11" s="12"/>
      <c r="U11" s="12"/>
      <c r="V11" s="12"/>
    </row>
    <row r="12" spans="1:22" ht="323.25" customHeight="1">
      <c r="A12" s="3"/>
      <c r="B12" s="3"/>
      <c r="C12" s="3"/>
      <c r="D12" s="3"/>
      <c r="E12" s="4"/>
      <c r="M12" s="10"/>
      <c r="N12" s="11"/>
      <c r="O12" s="12"/>
      <c r="P12" s="12"/>
      <c r="Q12" s="12"/>
      <c r="R12" s="12"/>
      <c r="S12" s="12"/>
      <c r="T12" s="12"/>
      <c r="U12" s="12"/>
      <c r="V12" s="12"/>
    </row>
    <row r="13" spans="1:22">
      <c r="A13" s="3"/>
      <c r="B13" s="3"/>
      <c r="C13" s="3"/>
      <c r="D13" s="3"/>
      <c r="E13" s="4"/>
      <c r="M13" s="10"/>
      <c r="N13" s="11"/>
      <c r="O13" s="12"/>
      <c r="P13" s="12"/>
      <c r="Q13" s="12"/>
      <c r="R13" s="12"/>
      <c r="S13" s="12"/>
      <c r="T13" s="12"/>
      <c r="U13" s="12"/>
      <c r="V13" s="12"/>
    </row>
    <row r="14" spans="1:22">
      <c r="A14" s="13">
        <v>1</v>
      </c>
      <c r="B14" s="14" t="s">
        <v>13</v>
      </c>
      <c r="C14" s="3"/>
      <c r="D14" s="3"/>
      <c r="E14" s="4"/>
      <c r="M14" s="10"/>
      <c r="N14" s="11"/>
      <c r="O14" s="12"/>
      <c r="P14" s="12"/>
      <c r="Q14" s="12"/>
      <c r="R14" s="12"/>
      <c r="S14" s="12"/>
      <c r="T14" s="12"/>
      <c r="U14" s="12"/>
      <c r="V14" s="12"/>
    </row>
    <row r="15" spans="1:22">
      <c r="A15" s="15"/>
      <c r="B15" s="3"/>
      <c r="C15" s="3"/>
      <c r="D15" s="3"/>
      <c r="E15" s="4"/>
      <c r="M15" s="10"/>
      <c r="N15" s="11"/>
      <c r="O15" s="12"/>
      <c r="P15" s="12"/>
      <c r="Q15" s="12"/>
      <c r="R15" s="12"/>
      <c r="S15" s="12"/>
      <c r="T15" s="12"/>
      <c r="U15" s="12"/>
      <c r="V15" s="12"/>
    </row>
    <row r="16" spans="1:22">
      <c r="A16" s="13" t="s">
        <v>14</v>
      </c>
      <c r="B16" s="14" t="s">
        <v>15</v>
      </c>
      <c r="C16" s="3"/>
      <c r="D16" s="3"/>
      <c r="E16" s="4"/>
      <c r="M16" s="16"/>
      <c r="N16" s="12"/>
      <c r="O16" s="12"/>
      <c r="P16" s="12"/>
      <c r="Q16" s="12"/>
      <c r="R16" s="12"/>
      <c r="S16" s="12"/>
      <c r="T16" s="12"/>
      <c r="U16" s="12"/>
      <c r="V16" s="12"/>
    </row>
    <row r="17" spans="1:22" ht="18">
      <c r="A17" s="15"/>
      <c r="B17" s="5" t="s">
        <v>16</v>
      </c>
      <c r="C17" s="17" t="s">
        <v>17</v>
      </c>
      <c r="D17" s="18">
        <v>1</v>
      </c>
      <c r="E17" s="4" t="s">
        <v>18</v>
      </c>
      <c r="R17" s="12"/>
      <c r="S17" s="12"/>
      <c r="T17" s="12"/>
      <c r="U17" s="12"/>
      <c r="V17" s="12"/>
    </row>
    <row r="18" spans="1:22" ht="18">
      <c r="A18" s="15"/>
      <c r="B18" s="3" t="s">
        <v>19</v>
      </c>
      <c r="C18" s="19" t="s">
        <v>20</v>
      </c>
      <c r="D18" s="20">
        <v>1</v>
      </c>
      <c r="E18" s="4" t="s">
        <v>18</v>
      </c>
      <c r="R18" s="12"/>
      <c r="S18" s="12"/>
      <c r="T18" s="12"/>
      <c r="U18" s="12"/>
      <c r="V18" s="12"/>
    </row>
    <row r="19" spans="1:22">
      <c r="A19" s="15"/>
      <c r="B19" s="3" t="s">
        <v>21</v>
      </c>
      <c r="C19" s="19" t="s">
        <v>22</v>
      </c>
      <c r="D19" s="20">
        <v>0.1</v>
      </c>
      <c r="E19" s="3" t="s">
        <v>18</v>
      </c>
      <c r="R19" s="12"/>
      <c r="S19" s="12"/>
      <c r="T19" s="12"/>
      <c r="U19" s="12"/>
      <c r="V19" s="12"/>
    </row>
    <row r="20" spans="1:22">
      <c r="A20" s="15"/>
      <c r="B20" s="10" t="s">
        <v>23</v>
      </c>
      <c r="C20" s="19" t="s">
        <v>24</v>
      </c>
      <c r="D20" s="21">
        <v>90000</v>
      </c>
      <c r="E20" s="3" t="s">
        <v>25</v>
      </c>
      <c r="R20" s="12"/>
      <c r="S20" s="12"/>
      <c r="T20" s="12"/>
      <c r="U20" s="12"/>
      <c r="V20" s="12"/>
    </row>
    <row r="21" spans="1:22">
      <c r="A21" s="15"/>
      <c r="B21" s="3"/>
      <c r="C21" s="22"/>
      <c r="D21" s="23"/>
      <c r="E21" s="3"/>
      <c r="R21" s="12"/>
      <c r="S21" s="12"/>
      <c r="T21" s="12"/>
      <c r="U21" s="12"/>
      <c r="V21" s="12"/>
    </row>
    <row r="22" spans="1:22">
      <c r="A22" s="13" t="s">
        <v>26</v>
      </c>
      <c r="B22" s="14" t="s">
        <v>27</v>
      </c>
      <c r="C22" s="22"/>
      <c r="D22" s="24"/>
      <c r="E22" s="4"/>
      <c r="R22" s="12"/>
      <c r="S22" s="12"/>
      <c r="T22" s="12"/>
      <c r="U22" s="12"/>
      <c r="V22" s="12"/>
    </row>
    <row r="23" spans="1:22" ht="18">
      <c r="A23" s="15"/>
      <c r="B23" s="4" t="s">
        <v>28</v>
      </c>
      <c r="C23" s="25" t="s">
        <v>29</v>
      </c>
      <c r="D23" s="21">
        <v>1000</v>
      </c>
      <c r="E23" s="26" t="s">
        <v>30</v>
      </c>
    </row>
    <row r="24" spans="1:22">
      <c r="A24" s="15"/>
      <c r="B24" s="10" t="s">
        <v>31</v>
      </c>
      <c r="C24" s="19" t="s">
        <v>32</v>
      </c>
      <c r="D24" s="20">
        <v>1</v>
      </c>
      <c r="E24" s="27" t="s">
        <v>18</v>
      </c>
    </row>
    <row r="25" spans="1:22">
      <c r="A25" s="15"/>
      <c r="B25" s="10"/>
      <c r="C25" s="19"/>
      <c r="D25" s="24"/>
      <c r="E25" s="27"/>
      <c r="M25" s="12"/>
    </row>
    <row r="26" spans="1:22">
      <c r="A26" s="13" t="s">
        <v>33</v>
      </c>
      <c r="B26" s="14" t="s">
        <v>34</v>
      </c>
      <c r="C26" s="22"/>
      <c r="D26" s="24"/>
      <c r="E26" s="4"/>
      <c r="M26" s="12"/>
    </row>
    <row r="27" spans="1:22">
      <c r="A27" s="13" t="s">
        <v>35</v>
      </c>
      <c r="B27" s="28" t="s">
        <v>36</v>
      </c>
      <c r="C27" s="22"/>
      <c r="D27" s="24"/>
      <c r="E27" s="4"/>
      <c r="M27" s="12"/>
    </row>
    <row r="28" spans="1:22" ht="17.25">
      <c r="A28" s="15"/>
      <c r="B28" s="27" t="s">
        <v>37</v>
      </c>
      <c r="C28" s="25" t="s">
        <v>38</v>
      </c>
      <c r="D28" s="20">
        <v>1.25</v>
      </c>
      <c r="E28" s="26" t="s">
        <v>30</v>
      </c>
      <c r="M28" s="12"/>
    </row>
    <row r="29" spans="1:22">
      <c r="A29" s="15"/>
      <c r="B29" s="27" t="s">
        <v>39</v>
      </c>
      <c r="C29" s="25" t="s">
        <v>40</v>
      </c>
      <c r="D29" s="20">
        <v>36</v>
      </c>
      <c r="E29" s="29" t="s">
        <v>41</v>
      </c>
      <c r="M29" s="12"/>
    </row>
    <row r="30" spans="1:22">
      <c r="A30" s="15"/>
      <c r="B30" s="4"/>
      <c r="C30" s="25"/>
      <c r="D30" s="20"/>
      <c r="E30" s="26"/>
      <c r="M30" s="12"/>
    </row>
    <row r="31" spans="1:22">
      <c r="A31" s="13" t="s">
        <v>42</v>
      </c>
      <c r="B31" s="28" t="s">
        <v>43</v>
      </c>
      <c r="C31" s="22"/>
      <c r="D31" s="24"/>
      <c r="E31" s="4"/>
    </row>
    <row r="32" spans="1:22" ht="18">
      <c r="A32" s="15"/>
      <c r="B32" s="27" t="s">
        <v>44</v>
      </c>
      <c r="C32" s="25" t="s">
        <v>45</v>
      </c>
      <c r="D32" s="20">
        <v>0.9</v>
      </c>
      <c r="E32" s="26" t="s">
        <v>18</v>
      </c>
    </row>
    <row r="33" spans="1:21" ht="18.75" thickBot="1">
      <c r="A33" s="15"/>
      <c r="B33" s="30" t="s">
        <v>46</v>
      </c>
      <c r="C33" s="25" t="s">
        <v>47</v>
      </c>
      <c r="D33" s="20">
        <v>5.2</v>
      </c>
      <c r="E33" s="10" t="s">
        <v>48</v>
      </c>
    </row>
    <row r="34" spans="1:21" ht="15.75" thickBot="1">
      <c r="A34" s="15"/>
      <c r="B34" s="30" t="s">
        <v>49</v>
      </c>
      <c r="C34" s="31" t="s">
        <v>50</v>
      </c>
      <c r="D34" s="32">
        <v>0.24</v>
      </c>
      <c r="E34" s="33"/>
      <c r="I34" s="34"/>
      <c r="J34" s="86" t="s">
        <v>51</v>
      </c>
      <c r="K34" s="87"/>
      <c r="L34" s="88"/>
    </row>
    <row r="35" spans="1:21" ht="26.25" thickBot="1">
      <c r="A35" s="15"/>
      <c r="B35" s="3"/>
      <c r="C35" s="22"/>
      <c r="D35" s="35"/>
      <c r="E35" s="4"/>
      <c r="I35" s="36" t="s">
        <v>52</v>
      </c>
      <c r="J35" s="37" t="s">
        <v>53</v>
      </c>
      <c r="K35" s="37" t="s">
        <v>54</v>
      </c>
      <c r="L35" s="38" t="s">
        <v>55</v>
      </c>
    </row>
    <row r="36" spans="1:21" ht="26.25" thickBot="1">
      <c r="A36" s="15" t="s">
        <v>56</v>
      </c>
      <c r="B36" s="39" t="s">
        <v>57</v>
      </c>
      <c r="C36" s="40" t="s">
        <v>58</v>
      </c>
      <c r="D36" s="41">
        <v>9.81</v>
      </c>
      <c r="E36" s="42" t="s">
        <v>59</v>
      </c>
      <c r="I36" s="36" t="s">
        <v>60</v>
      </c>
      <c r="J36" s="37" t="s">
        <v>61</v>
      </c>
      <c r="K36" s="37" t="s">
        <v>62</v>
      </c>
      <c r="L36" s="37" t="s">
        <v>63</v>
      </c>
    </row>
    <row r="37" spans="1:21" ht="15.75" thickBot="1">
      <c r="A37" s="15"/>
      <c r="B37" s="3"/>
      <c r="I37" s="36" t="s">
        <v>64</v>
      </c>
      <c r="J37" s="37" t="s">
        <v>65</v>
      </c>
      <c r="K37" s="37" t="s">
        <v>66</v>
      </c>
      <c r="L37" s="37" t="s">
        <v>67</v>
      </c>
    </row>
    <row r="38" spans="1:21" ht="39" thickBot="1">
      <c r="A38" s="15"/>
      <c r="B38" s="3"/>
      <c r="C38" s="22"/>
      <c r="D38" s="35"/>
      <c r="E38" s="4"/>
      <c r="I38" s="36" t="s">
        <v>68</v>
      </c>
      <c r="J38" s="37" t="s">
        <v>69</v>
      </c>
      <c r="K38" s="37" t="s">
        <v>70</v>
      </c>
      <c r="L38" s="37" t="s">
        <v>71</v>
      </c>
    </row>
    <row r="39" spans="1:21" ht="20.25">
      <c r="A39" s="13">
        <v>2</v>
      </c>
      <c r="B39" s="43" t="s">
        <v>72</v>
      </c>
      <c r="C39" s="22"/>
      <c r="D39" s="35"/>
      <c r="E39" s="4"/>
      <c r="I39" s="44" t="s">
        <v>73</v>
      </c>
      <c r="J39" s="12"/>
      <c r="K39" s="12"/>
      <c r="L39" s="12"/>
    </row>
    <row r="40" spans="1:21">
      <c r="A40" s="15"/>
      <c r="B40" s="3"/>
      <c r="C40" s="22"/>
      <c r="D40" s="35"/>
      <c r="E40" s="4"/>
    </row>
    <row r="41" spans="1:21">
      <c r="A41" s="15" t="s">
        <v>74</v>
      </c>
      <c r="B41" s="45" t="s">
        <v>75</v>
      </c>
      <c r="C41" s="22"/>
      <c r="D41" s="35"/>
      <c r="E41" s="4"/>
    </row>
    <row r="42" spans="1:21" ht="18">
      <c r="A42" s="15"/>
      <c r="B42" s="27" t="s">
        <v>76</v>
      </c>
      <c r="C42" s="17" t="s">
        <v>77</v>
      </c>
      <c r="D42" s="46">
        <f>0.5*D28*D29^2</f>
        <v>810</v>
      </c>
      <c r="E42" s="47" t="s">
        <v>78</v>
      </c>
    </row>
    <row r="43" spans="1:21">
      <c r="A43" s="15"/>
      <c r="B43" s="27"/>
      <c r="C43" s="48"/>
      <c r="D43" s="46"/>
      <c r="E43" s="49"/>
      <c r="T43" s="50"/>
    </row>
    <row r="44" spans="1:21">
      <c r="A44" s="15" t="s">
        <v>79</v>
      </c>
      <c r="B44" s="51" t="s">
        <v>80</v>
      </c>
      <c r="C44" s="52"/>
      <c r="U44" s="53"/>
    </row>
    <row r="45" spans="1:21">
      <c r="A45" s="15"/>
      <c r="C45" s="52"/>
      <c r="U45" s="53"/>
    </row>
    <row r="46" spans="1:21">
      <c r="A46" s="15"/>
      <c r="B46" s="10" t="s">
        <v>81</v>
      </c>
      <c r="C46" s="54"/>
      <c r="D46" s="3"/>
      <c r="E46" s="3"/>
    </row>
    <row r="47" spans="1:21" ht="17.25">
      <c r="A47" s="15"/>
      <c r="B47" t="s">
        <v>82</v>
      </c>
      <c r="C47" s="19" t="s">
        <v>83</v>
      </c>
      <c r="D47" s="55">
        <f>(D36*D24)^0.5</f>
        <v>3.1320919526731652</v>
      </c>
      <c r="E47" t="s">
        <v>41</v>
      </c>
      <c r="F47" s="56" t="s">
        <v>84</v>
      </c>
    </row>
    <row r="48" spans="1:21" ht="18">
      <c r="A48" s="15"/>
      <c r="B48" t="s">
        <v>85</v>
      </c>
      <c r="C48" s="19" t="s">
        <v>86</v>
      </c>
      <c r="D48" s="57">
        <f>D34*D23*D33*D47^2</f>
        <v>12242.880000000001</v>
      </c>
      <c r="E48" t="s">
        <v>87</v>
      </c>
      <c r="F48" s="56" t="s">
        <v>88</v>
      </c>
    </row>
    <row r="49" spans="1:5">
      <c r="A49" s="13"/>
      <c r="C49" s="52"/>
    </row>
    <row r="50" spans="1:5">
      <c r="A50" s="13"/>
    </row>
    <row r="51" spans="1:5">
      <c r="A51" s="15" t="s">
        <v>89</v>
      </c>
      <c r="B51" s="58" t="s">
        <v>90</v>
      </c>
    </row>
    <row r="52" spans="1:5">
      <c r="A52" s="13"/>
      <c r="B52" t="s">
        <v>91</v>
      </c>
      <c r="C52" s="59" t="s">
        <v>92</v>
      </c>
      <c r="D52" s="59" t="s">
        <v>36</v>
      </c>
      <c r="E52" s="59" t="s">
        <v>93</v>
      </c>
    </row>
    <row r="53" spans="1:5">
      <c r="A53" s="13"/>
      <c r="C53" s="59" t="s">
        <v>94</v>
      </c>
      <c r="D53" s="59" t="s">
        <v>95</v>
      </c>
      <c r="E53" s="59" t="str">
        <f>D53</f>
        <v>(N/m)</v>
      </c>
    </row>
    <row r="54" spans="1:5">
      <c r="A54" s="13"/>
      <c r="C54" s="60">
        <f>C55</f>
        <v>1</v>
      </c>
      <c r="D54" s="59">
        <v>0</v>
      </c>
      <c r="E54" s="59">
        <v>0</v>
      </c>
    </row>
    <row r="55" spans="1:5">
      <c r="A55" s="13"/>
      <c r="C55" s="60">
        <f>D17</f>
        <v>1</v>
      </c>
      <c r="D55" s="61">
        <f>D56</f>
        <v>810</v>
      </c>
      <c r="E55" s="59">
        <v>0</v>
      </c>
    </row>
    <row r="56" spans="1:5">
      <c r="A56" s="13"/>
      <c r="C56" s="60">
        <f>D32</f>
        <v>0.9</v>
      </c>
      <c r="D56" s="61">
        <f>D42*D18</f>
        <v>810</v>
      </c>
      <c r="E56">
        <v>0</v>
      </c>
    </row>
    <row r="57" spans="1:5">
      <c r="A57" s="13"/>
      <c r="C57" s="60">
        <v>0.9</v>
      </c>
      <c r="D57" s="61">
        <v>0</v>
      </c>
      <c r="E57" s="61">
        <f>D48*D18</f>
        <v>12242.880000000001</v>
      </c>
    </row>
    <row r="58" spans="1:5">
      <c r="A58" s="13"/>
      <c r="C58" s="60">
        <v>0</v>
      </c>
      <c r="D58" s="61">
        <v>0</v>
      </c>
      <c r="E58" s="61">
        <f>E57</f>
        <v>12242.880000000001</v>
      </c>
    </row>
    <row r="59" spans="1:5">
      <c r="A59" s="13"/>
      <c r="C59" s="62">
        <v>0</v>
      </c>
      <c r="D59" s="63">
        <v>0</v>
      </c>
      <c r="E59" s="63">
        <v>0</v>
      </c>
    </row>
    <row r="60" spans="1:5">
      <c r="A60" s="13"/>
    </row>
    <row r="61" spans="1:5">
      <c r="A61" s="13"/>
    </row>
    <row r="62" spans="1:5">
      <c r="A62" s="13"/>
    </row>
    <row r="63" spans="1:5" ht="16.5" customHeight="1">
      <c r="A63" s="13"/>
    </row>
    <row r="64" spans="1:5">
      <c r="A64" s="13"/>
    </row>
    <row r="65" spans="1:28">
      <c r="A65" s="13"/>
    </row>
    <row r="66" spans="1:28">
      <c r="A66" s="13"/>
      <c r="Q66" s="50"/>
    </row>
    <row r="67" spans="1:28">
      <c r="A67" s="13"/>
      <c r="P67" s="50"/>
      <c r="Q67" s="50"/>
    </row>
    <row r="68" spans="1:28">
      <c r="A68" s="13"/>
      <c r="Q68" s="50"/>
    </row>
    <row r="69" spans="1:28">
      <c r="A69" s="13"/>
    </row>
    <row r="70" spans="1:28">
      <c r="A70" s="13"/>
    </row>
    <row r="71" spans="1:28">
      <c r="A71" s="13"/>
    </row>
    <row r="72" spans="1:28">
      <c r="A72" s="13"/>
      <c r="P72" s="50"/>
    </row>
    <row r="73" spans="1:28">
      <c r="A73" s="13"/>
      <c r="P73" s="50"/>
    </row>
    <row r="74" spans="1:28">
      <c r="A74" s="15" t="s">
        <v>96</v>
      </c>
      <c r="B74" s="58" t="s">
        <v>97</v>
      </c>
      <c r="T74" t="s">
        <v>98</v>
      </c>
      <c r="U74">
        <v>0</v>
      </c>
      <c r="V74">
        <f>0</f>
        <v>0</v>
      </c>
      <c r="W74">
        <f>X74/2</f>
        <v>0.25</v>
      </c>
      <c r="X74">
        <f>AA74/2</f>
        <v>0.5</v>
      </c>
      <c r="Y74" s="50">
        <f>X74</f>
        <v>0.5</v>
      </c>
      <c r="Z74" s="50">
        <f>AA74/2+Y74/2</f>
        <v>0.75</v>
      </c>
      <c r="AA74" s="64">
        <f>D18</f>
        <v>1</v>
      </c>
      <c r="AB74" s="64">
        <f>AA74</f>
        <v>1</v>
      </c>
    </row>
    <row r="75" spans="1:28">
      <c r="A75" s="13"/>
      <c r="C75" s="65" t="s">
        <v>92</v>
      </c>
      <c r="D75" s="65" t="s">
        <v>99</v>
      </c>
      <c r="E75" s="65" t="s">
        <v>93</v>
      </c>
      <c r="T75" t="s">
        <v>36</v>
      </c>
      <c r="U75">
        <v>0</v>
      </c>
      <c r="V75" s="66">
        <f>$D$78</f>
        <v>81</v>
      </c>
      <c r="W75" s="66">
        <f t="shared" ref="W75:AA75" si="0">$D$78</f>
        <v>81</v>
      </c>
      <c r="X75" s="66">
        <f t="shared" si="0"/>
        <v>81</v>
      </c>
      <c r="Y75" s="66">
        <f t="shared" si="0"/>
        <v>81</v>
      </c>
      <c r="Z75" s="66">
        <f t="shared" si="0"/>
        <v>81</v>
      </c>
      <c r="AA75" s="66">
        <f t="shared" si="0"/>
        <v>81</v>
      </c>
      <c r="AB75">
        <v>0</v>
      </c>
    </row>
    <row r="76" spans="1:28">
      <c r="A76" s="13"/>
      <c r="C76" s="65" t="s">
        <v>94</v>
      </c>
      <c r="D76" s="65" t="s">
        <v>95</v>
      </c>
      <c r="E76" s="65" t="str">
        <f>D76</f>
        <v>(N/m)</v>
      </c>
      <c r="T76" t="s">
        <v>43</v>
      </c>
      <c r="U76">
        <v>0</v>
      </c>
      <c r="V76" s="66">
        <f>$E78</f>
        <v>1224.2880000000002</v>
      </c>
      <c r="W76" s="66">
        <f>X76</f>
        <v>1224.2880000000002</v>
      </c>
      <c r="X76" s="66">
        <f>$E78</f>
        <v>1224.2880000000002</v>
      </c>
      <c r="Y76" s="66">
        <f t="shared" ref="Y76:AA76" si="1">$E78</f>
        <v>1224.2880000000002</v>
      </c>
      <c r="Z76" s="66">
        <f>Y76</f>
        <v>1224.2880000000002</v>
      </c>
      <c r="AA76" s="66">
        <f t="shared" si="1"/>
        <v>1224.2880000000002</v>
      </c>
      <c r="AB76" s="66">
        <v>0</v>
      </c>
    </row>
    <row r="77" spans="1:28">
      <c r="A77" s="13"/>
      <c r="B77" t="s">
        <v>100</v>
      </c>
      <c r="C77" s="65">
        <f>D17</f>
        <v>1</v>
      </c>
      <c r="D77" s="67">
        <f>D78</f>
        <v>81</v>
      </c>
      <c r="E77" s="65">
        <v>0</v>
      </c>
      <c r="V77" s="66"/>
      <c r="W77" s="66"/>
      <c r="X77" s="66"/>
      <c r="Y77" s="66"/>
      <c r="Z77" s="66"/>
      <c r="AA77" s="66"/>
      <c r="AB77" s="66"/>
    </row>
    <row r="78" spans="1:28">
      <c r="A78" s="13"/>
      <c r="B78" t="s">
        <v>101</v>
      </c>
      <c r="C78" s="68">
        <f>D32</f>
        <v>0.9</v>
      </c>
      <c r="D78" s="61">
        <f>D42*D19</f>
        <v>81</v>
      </c>
      <c r="E78" s="61">
        <f>D48*D19</f>
        <v>1224.2880000000002</v>
      </c>
      <c r="X78" s="50"/>
      <c r="Y78" s="66"/>
      <c r="Z78" s="66"/>
    </row>
    <row r="79" spans="1:28">
      <c r="A79" s="13"/>
      <c r="B79" t="s">
        <v>102</v>
      </c>
      <c r="C79" s="65">
        <v>0</v>
      </c>
      <c r="D79" s="61">
        <v>0</v>
      </c>
      <c r="E79" s="61">
        <f>E78</f>
        <v>1224.2880000000002</v>
      </c>
      <c r="F79" s="63"/>
      <c r="P79" s="50"/>
    </row>
    <row r="80" spans="1:28">
      <c r="A80" s="13"/>
      <c r="C80" s="69"/>
      <c r="D80" s="63"/>
      <c r="E80" s="63"/>
      <c r="F80" s="63"/>
      <c r="P80" s="50"/>
    </row>
    <row r="81" spans="1:20">
      <c r="A81" s="13"/>
      <c r="C81" s="69"/>
      <c r="D81" s="63"/>
      <c r="E81" s="63"/>
      <c r="F81" s="63"/>
      <c r="P81" s="50"/>
    </row>
    <row r="82" spans="1:20">
      <c r="A82" s="13"/>
      <c r="C82" s="69"/>
      <c r="D82" s="63"/>
      <c r="E82" s="63"/>
      <c r="F82" s="63"/>
      <c r="P82" s="50"/>
    </row>
    <row r="83" spans="1:20">
      <c r="A83" s="13"/>
      <c r="C83" s="69"/>
      <c r="D83" s="63"/>
      <c r="E83" s="63"/>
      <c r="F83" s="63"/>
      <c r="P83" s="50"/>
    </row>
    <row r="84" spans="1:20">
      <c r="A84" s="13"/>
      <c r="C84" s="69"/>
      <c r="D84" s="63"/>
      <c r="E84" s="63"/>
      <c r="F84" s="63"/>
      <c r="P84" s="50"/>
    </row>
    <row r="85" spans="1:20">
      <c r="A85" s="13"/>
      <c r="C85" s="69"/>
      <c r="D85" s="63"/>
      <c r="E85" s="63"/>
      <c r="F85" s="63"/>
      <c r="P85" s="50"/>
    </row>
    <row r="86" spans="1:20">
      <c r="A86" s="13"/>
      <c r="C86" s="69"/>
      <c r="D86" s="63"/>
      <c r="E86" s="63"/>
      <c r="F86" s="63"/>
      <c r="P86" s="50"/>
    </row>
    <row r="87" spans="1:20">
      <c r="A87" s="13"/>
      <c r="C87" s="69"/>
      <c r="D87" s="63"/>
      <c r="E87" s="63"/>
      <c r="F87" s="63"/>
      <c r="P87" s="50"/>
    </row>
    <row r="88" spans="1:20">
      <c r="A88" s="13"/>
      <c r="C88" s="69"/>
      <c r="D88" s="63"/>
      <c r="E88" s="63"/>
      <c r="F88" s="63"/>
      <c r="P88" s="50"/>
    </row>
    <row r="89" spans="1:20">
      <c r="A89" s="13"/>
      <c r="C89" s="69"/>
      <c r="D89" s="63"/>
      <c r="E89" s="63"/>
      <c r="F89" s="63"/>
      <c r="P89" s="50"/>
    </row>
    <row r="90" spans="1:20">
      <c r="A90" s="13"/>
      <c r="C90" s="69"/>
      <c r="D90" s="63"/>
      <c r="E90" s="63"/>
      <c r="F90" s="63"/>
      <c r="P90" s="50"/>
    </row>
    <row r="91" spans="1:20">
      <c r="A91" s="13"/>
      <c r="C91" s="69"/>
      <c r="D91" s="63"/>
      <c r="E91" s="63"/>
      <c r="F91" s="63"/>
      <c r="P91" s="50"/>
    </row>
    <row r="92" spans="1:20">
      <c r="A92" s="13"/>
      <c r="C92" s="69"/>
      <c r="D92" s="63"/>
      <c r="E92" s="63"/>
      <c r="F92" s="63"/>
      <c r="P92" s="50"/>
    </row>
    <row r="93" spans="1:20">
      <c r="A93" s="13"/>
      <c r="C93" s="69"/>
      <c r="D93" s="63"/>
      <c r="E93" s="63"/>
      <c r="F93" s="63"/>
      <c r="P93" s="50"/>
    </row>
    <row r="94" spans="1:20">
      <c r="A94" s="13"/>
      <c r="C94" s="69"/>
      <c r="D94" s="63"/>
      <c r="E94" s="63"/>
      <c r="P94" s="50"/>
    </row>
    <row r="95" spans="1:20">
      <c r="A95" s="15" t="s">
        <v>103</v>
      </c>
      <c r="E95" s="70"/>
      <c r="P95" s="50"/>
      <c r="R95" s="71"/>
      <c r="S95" s="71"/>
      <c r="T95" s="71"/>
    </row>
    <row r="96" spans="1:20">
      <c r="A96" s="13"/>
      <c r="B96" s="15" t="s">
        <v>104</v>
      </c>
      <c r="E96" s="70"/>
    </row>
    <row r="97" spans="1:16">
      <c r="A97" s="13"/>
      <c r="D97" s="72" t="s">
        <v>105</v>
      </c>
      <c r="E97" s="73"/>
    </row>
    <row r="98" spans="1:16">
      <c r="A98" s="13"/>
      <c r="C98" s="65" t="s">
        <v>106</v>
      </c>
      <c r="D98" s="74" t="s">
        <v>107</v>
      </c>
      <c r="E98" s="74" t="s">
        <v>108</v>
      </c>
    </row>
    <row r="99" spans="1:16">
      <c r="A99" s="13"/>
      <c r="C99" s="92">
        <v>1</v>
      </c>
      <c r="D99" s="75">
        <v>1.4</v>
      </c>
      <c r="E99" s="75">
        <v>1.5</v>
      </c>
    </row>
    <row r="100" spans="1:16">
      <c r="A100" s="13"/>
      <c r="C100" s="92">
        <v>2</v>
      </c>
      <c r="D100" s="75">
        <v>1</v>
      </c>
      <c r="E100" s="75">
        <v>1</v>
      </c>
    </row>
    <row r="101" spans="1:16">
      <c r="A101" s="13"/>
      <c r="C101" s="92">
        <v>3</v>
      </c>
      <c r="D101" s="75">
        <v>1</v>
      </c>
      <c r="E101" s="75">
        <v>0</v>
      </c>
    </row>
    <row r="102" spans="1:16">
      <c r="A102" s="13" t="s">
        <v>109</v>
      </c>
      <c r="B102" s="3"/>
      <c r="C102" s="76"/>
      <c r="D102" s="77"/>
      <c r="E102" s="4"/>
    </row>
    <row r="103" spans="1:16">
      <c r="A103" s="13"/>
      <c r="B103" s="14" t="s">
        <v>110</v>
      </c>
      <c r="C103" s="76"/>
      <c r="D103" s="77"/>
      <c r="E103" s="4"/>
    </row>
    <row r="104" spans="1:16">
      <c r="A104" s="13"/>
      <c r="C104" s="59" t="s">
        <v>111</v>
      </c>
      <c r="D104" s="59"/>
      <c r="E104" s="71"/>
      <c r="F104" s="78">
        <f>C99</f>
        <v>1</v>
      </c>
      <c r="G104" s="71"/>
      <c r="H104" s="59" t="s">
        <v>111</v>
      </c>
      <c r="I104" s="59"/>
      <c r="J104" s="71"/>
      <c r="K104" s="78">
        <f>C100</f>
        <v>2</v>
      </c>
      <c r="L104" s="71"/>
      <c r="M104" s="59" t="s">
        <v>111</v>
      </c>
      <c r="N104" s="59"/>
      <c r="O104" s="71"/>
      <c r="P104" s="78">
        <f>C101</f>
        <v>3</v>
      </c>
    </row>
    <row r="105" spans="1:16">
      <c r="A105" s="13"/>
      <c r="C105" s="59" t="s">
        <v>105</v>
      </c>
      <c r="D105" s="79">
        <f>D99</f>
        <v>1.4</v>
      </c>
      <c r="E105" s="79">
        <f>E99</f>
        <v>1.5</v>
      </c>
      <c r="F105" s="59"/>
      <c r="H105" s="79" t="str">
        <f>C105</f>
        <v>Partial Safety Factor</v>
      </c>
      <c r="I105" s="79">
        <f>D100</f>
        <v>1</v>
      </c>
      <c r="J105" s="79">
        <f>E100</f>
        <v>1</v>
      </c>
      <c r="K105" s="59"/>
      <c r="M105" s="59" t="str">
        <f>C105</f>
        <v>Partial Safety Factor</v>
      </c>
      <c r="N105" s="79">
        <f>D101</f>
        <v>1</v>
      </c>
      <c r="O105" s="79">
        <f>E101</f>
        <v>0</v>
      </c>
      <c r="P105" s="79"/>
    </row>
    <row r="106" spans="1:16">
      <c r="A106" s="13"/>
      <c r="C106" s="65" t="s">
        <v>92</v>
      </c>
      <c r="D106" s="65" t="s">
        <v>93</v>
      </c>
      <c r="E106" s="65" t="s">
        <v>36</v>
      </c>
      <c r="F106" s="65" t="s">
        <v>112</v>
      </c>
      <c r="H106" s="59" t="str">
        <f>C106</f>
        <v>Elevation</v>
      </c>
      <c r="I106" s="65" t="s">
        <v>93</v>
      </c>
      <c r="J106" s="65" t="str">
        <f>E106</f>
        <v>Wind</v>
      </c>
      <c r="K106" s="65" t="s">
        <v>112</v>
      </c>
      <c r="M106" s="65" t="str">
        <f>C106</f>
        <v>Elevation</v>
      </c>
      <c r="N106" s="65" t="s">
        <v>93</v>
      </c>
      <c r="O106" s="65" t="s">
        <v>36</v>
      </c>
      <c r="P106" s="65" t="s">
        <v>112</v>
      </c>
    </row>
    <row r="107" spans="1:16">
      <c r="A107" s="13"/>
      <c r="C107" s="65" t="s">
        <v>94</v>
      </c>
      <c r="D107" s="65" t="s">
        <v>95</v>
      </c>
      <c r="E107" s="65" t="str">
        <f>D107</f>
        <v>(N/m)</v>
      </c>
      <c r="F107" s="65" t="str">
        <f>E107</f>
        <v>(N/m)</v>
      </c>
      <c r="H107" s="65" t="str">
        <f>C107</f>
        <v>(m)</v>
      </c>
      <c r="I107" s="65" t="str">
        <f>D107</f>
        <v>(N/m)</v>
      </c>
      <c r="J107" s="65" t="str">
        <f>I107</f>
        <v>(N/m)</v>
      </c>
      <c r="K107" s="65" t="str">
        <f>J107</f>
        <v>(N/m)</v>
      </c>
      <c r="M107" s="65" t="str">
        <f t="shared" ref="M107:M117" si="2">C107</f>
        <v>(m)</v>
      </c>
      <c r="N107" s="65" t="str">
        <f>M107</f>
        <v>(m)</v>
      </c>
      <c r="O107" s="65" t="str">
        <f>N107</f>
        <v>(m)</v>
      </c>
      <c r="P107" s="65" t="str">
        <f>O107</f>
        <v>(m)</v>
      </c>
    </row>
    <row r="108" spans="1:16">
      <c r="A108" s="13"/>
      <c r="C108" s="68">
        <f>C109</f>
        <v>1</v>
      </c>
      <c r="D108" s="65">
        <v>0</v>
      </c>
      <c r="E108" s="65">
        <v>0</v>
      </c>
      <c r="F108" s="65">
        <v>0</v>
      </c>
      <c r="H108" s="65">
        <f>H109</f>
        <v>1</v>
      </c>
      <c r="I108" s="65">
        <v>0</v>
      </c>
      <c r="J108" s="65">
        <v>0</v>
      </c>
      <c r="K108" s="65">
        <v>0</v>
      </c>
      <c r="M108" s="68">
        <f>M109</f>
        <v>1</v>
      </c>
      <c r="N108" s="65">
        <v>0</v>
      </c>
      <c r="O108" s="65">
        <v>0</v>
      </c>
      <c r="P108" s="65">
        <v>0</v>
      </c>
    </row>
    <row r="109" spans="1:16">
      <c r="A109" s="13"/>
      <c r="C109" s="79">
        <f>C55</f>
        <v>1</v>
      </c>
      <c r="D109" s="61">
        <f>E55</f>
        <v>0</v>
      </c>
      <c r="E109" s="61">
        <f>$D$55*$E$105</f>
        <v>1215</v>
      </c>
      <c r="F109" s="61">
        <f>SUM(D109:E109)</f>
        <v>1215</v>
      </c>
      <c r="G109" s="80"/>
      <c r="H109" s="65">
        <f>C109</f>
        <v>1</v>
      </c>
      <c r="I109" s="61">
        <f>E55</f>
        <v>0</v>
      </c>
      <c r="J109" s="61">
        <f>$D$55*$J$105</f>
        <v>810</v>
      </c>
      <c r="K109" s="61">
        <f>SUM(I109:J109)</f>
        <v>810</v>
      </c>
      <c r="M109" s="79">
        <f t="shared" si="2"/>
        <v>1</v>
      </c>
      <c r="N109" s="61">
        <f>E55*$N$105</f>
        <v>0</v>
      </c>
      <c r="O109" s="61">
        <f>$O$105*$D$55</f>
        <v>0</v>
      </c>
      <c r="P109" s="61">
        <f>SUM(N109:O109)</f>
        <v>0</v>
      </c>
    </row>
    <row r="110" spans="1:16">
      <c r="A110" s="13"/>
      <c r="C110" s="79">
        <f>C111</f>
        <v>0.9</v>
      </c>
      <c r="D110" s="61">
        <f>D109</f>
        <v>0</v>
      </c>
      <c r="E110" s="61">
        <f>$D$55*$E$105</f>
        <v>1215</v>
      </c>
      <c r="F110" s="61">
        <f t="shared" ref="F110:F117" si="3">SUM(D110:E110)</f>
        <v>1215</v>
      </c>
      <c r="G110" s="80"/>
      <c r="H110" s="68">
        <f>H111</f>
        <v>0.9</v>
      </c>
      <c r="I110" s="61">
        <f>I109</f>
        <v>0</v>
      </c>
      <c r="J110" s="61">
        <f>$D$55*$J$105</f>
        <v>810</v>
      </c>
      <c r="K110" s="61">
        <f>SUM(I110:J110)</f>
        <v>810</v>
      </c>
      <c r="M110" s="79">
        <f>M111</f>
        <v>0.9</v>
      </c>
      <c r="N110" s="61">
        <f t="shared" ref="N110:N111" si="4">E56*$N$105</f>
        <v>0</v>
      </c>
      <c r="O110" s="61">
        <f>$O$105*$D$55</f>
        <v>0</v>
      </c>
      <c r="P110" s="61">
        <f>SUM(N110:O110)</f>
        <v>0</v>
      </c>
    </row>
    <row r="111" spans="1:16">
      <c r="A111" s="13"/>
      <c r="C111" s="79">
        <f>C56</f>
        <v>0.9</v>
      </c>
      <c r="D111" s="61">
        <f t="shared" ref="D111:D117" si="5">$E$57*$D$105</f>
        <v>17140.031999999999</v>
      </c>
      <c r="E111" s="61">
        <f t="shared" ref="E111:E117" si="6">$D$57*$E$105</f>
        <v>0</v>
      </c>
      <c r="F111" s="61">
        <f t="shared" si="3"/>
        <v>17140.031999999999</v>
      </c>
      <c r="G111" s="80"/>
      <c r="H111" s="79">
        <f t="shared" ref="H111:H117" si="7">C111</f>
        <v>0.9</v>
      </c>
      <c r="I111" s="61">
        <f t="shared" ref="I111:I117" si="8">$E$57*$I$105</f>
        <v>12242.880000000001</v>
      </c>
      <c r="J111" s="61">
        <f t="shared" ref="J111:J117" si="9">$J$105*$D$57</f>
        <v>0</v>
      </c>
      <c r="K111" s="61">
        <f>SUM(I111:J111)</f>
        <v>12242.880000000001</v>
      </c>
      <c r="M111" s="79">
        <f t="shared" si="2"/>
        <v>0.9</v>
      </c>
      <c r="N111" s="61">
        <f t="shared" si="4"/>
        <v>12242.880000000001</v>
      </c>
      <c r="O111" s="61">
        <f t="shared" ref="O111:O117" si="10">$D$57*$O$105</f>
        <v>0</v>
      </c>
      <c r="P111" s="61">
        <f t="shared" ref="P111:P117" si="11">SUM(N111:O111)</f>
        <v>12242.880000000001</v>
      </c>
    </row>
    <row r="112" spans="1:16">
      <c r="A112" s="13"/>
      <c r="C112" s="79">
        <f>C111*5/6</f>
        <v>0.75</v>
      </c>
      <c r="D112" s="61">
        <f t="shared" si="5"/>
        <v>17140.031999999999</v>
      </c>
      <c r="E112" s="61">
        <f t="shared" si="6"/>
        <v>0</v>
      </c>
      <c r="F112" s="61">
        <f t="shared" si="3"/>
        <v>17140.031999999999</v>
      </c>
      <c r="G112" s="80"/>
      <c r="H112" s="79">
        <f t="shared" si="7"/>
        <v>0.75</v>
      </c>
      <c r="I112" s="61">
        <f t="shared" si="8"/>
        <v>12242.880000000001</v>
      </c>
      <c r="J112" s="61">
        <f t="shared" si="9"/>
        <v>0</v>
      </c>
      <c r="K112" s="61">
        <f t="shared" ref="K112:K117" si="12">SUM(I112:J112)</f>
        <v>12242.880000000001</v>
      </c>
      <c r="M112" s="79">
        <f t="shared" si="2"/>
        <v>0.75</v>
      </c>
      <c r="N112" s="61">
        <f>$N$111</f>
        <v>12242.880000000001</v>
      </c>
      <c r="O112" s="61">
        <f t="shared" si="10"/>
        <v>0</v>
      </c>
      <c r="P112" s="61">
        <f t="shared" si="11"/>
        <v>12242.880000000001</v>
      </c>
    </row>
    <row r="113" spans="1:19">
      <c r="A113" s="13"/>
      <c r="C113" s="79">
        <f>C111*4/6</f>
        <v>0.6</v>
      </c>
      <c r="D113" s="61">
        <f t="shared" si="5"/>
        <v>17140.031999999999</v>
      </c>
      <c r="E113" s="61">
        <f t="shared" si="6"/>
        <v>0</v>
      </c>
      <c r="F113" s="61">
        <f t="shared" si="3"/>
        <v>17140.031999999999</v>
      </c>
      <c r="G113" s="80"/>
      <c r="H113" s="79">
        <f t="shared" si="7"/>
        <v>0.6</v>
      </c>
      <c r="I113" s="61">
        <f t="shared" si="8"/>
        <v>12242.880000000001</v>
      </c>
      <c r="J113" s="61">
        <f t="shared" si="9"/>
        <v>0</v>
      </c>
      <c r="K113" s="61">
        <f t="shared" si="12"/>
        <v>12242.880000000001</v>
      </c>
      <c r="M113" s="79">
        <f t="shared" si="2"/>
        <v>0.6</v>
      </c>
      <c r="N113" s="61">
        <f t="shared" ref="N113:N117" si="13">$N$111</f>
        <v>12242.880000000001</v>
      </c>
      <c r="O113" s="61">
        <f t="shared" si="10"/>
        <v>0</v>
      </c>
      <c r="P113" s="61">
        <f t="shared" si="11"/>
        <v>12242.880000000001</v>
      </c>
    </row>
    <row r="114" spans="1:19">
      <c r="A114" s="13"/>
      <c r="C114" s="79">
        <f>C111*3/6</f>
        <v>0.45</v>
      </c>
      <c r="D114" s="61">
        <f t="shared" si="5"/>
        <v>17140.031999999999</v>
      </c>
      <c r="E114" s="61">
        <f t="shared" si="6"/>
        <v>0</v>
      </c>
      <c r="F114" s="61">
        <f t="shared" si="3"/>
        <v>17140.031999999999</v>
      </c>
      <c r="G114" s="80"/>
      <c r="H114" s="79">
        <f t="shared" si="7"/>
        <v>0.45</v>
      </c>
      <c r="I114" s="61">
        <f t="shared" si="8"/>
        <v>12242.880000000001</v>
      </c>
      <c r="J114" s="61">
        <f t="shared" si="9"/>
        <v>0</v>
      </c>
      <c r="K114" s="61">
        <f t="shared" si="12"/>
        <v>12242.880000000001</v>
      </c>
      <c r="M114" s="79">
        <f t="shared" si="2"/>
        <v>0.45</v>
      </c>
      <c r="N114" s="61">
        <f t="shared" si="13"/>
        <v>12242.880000000001</v>
      </c>
      <c r="O114" s="61">
        <f t="shared" si="10"/>
        <v>0</v>
      </c>
      <c r="P114" s="61">
        <f t="shared" si="11"/>
        <v>12242.880000000001</v>
      </c>
    </row>
    <row r="115" spans="1:19">
      <c r="A115" s="13"/>
      <c r="C115" s="79">
        <f>C111*2/6</f>
        <v>0.3</v>
      </c>
      <c r="D115" s="61">
        <f t="shared" si="5"/>
        <v>17140.031999999999</v>
      </c>
      <c r="E115" s="61">
        <f t="shared" si="6"/>
        <v>0</v>
      </c>
      <c r="F115" s="61">
        <f t="shared" si="3"/>
        <v>17140.031999999999</v>
      </c>
      <c r="G115" s="80"/>
      <c r="H115" s="79">
        <f t="shared" si="7"/>
        <v>0.3</v>
      </c>
      <c r="I115" s="61">
        <f t="shared" si="8"/>
        <v>12242.880000000001</v>
      </c>
      <c r="J115" s="61">
        <f t="shared" si="9"/>
        <v>0</v>
      </c>
      <c r="K115" s="61">
        <f t="shared" si="12"/>
        <v>12242.880000000001</v>
      </c>
      <c r="M115" s="79">
        <f t="shared" si="2"/>
        <v>0.3</v>
      </c>
      <c r="N115" s="61">
        <f t="shared" si="13"/>
        <v>12242.880000000001</v>
      </c>
      <c r="O115" s="61">
        <f t="shared" si="10"/>
        <v>0</v>
      </c>
      <c r="P115" s="61">
        <f t="shared" si="11"/>
        <v>12242.880000000001</v>
      </c>
    </row>
    <row r="116" spans="1:19">
      <c r="A116" s="13"/>
      <c r="C116" s="79">
        <f>C111/6</f>
        <v>0.15</v>
      </c>
      <c r="D116" s="61">
        <f t="shared" si="5"/>
        <v>17140.031999999999</v>
      </c>
      <c r="E116" s="61">
        <f t="shared" si="6"/>
        <v>0</v>
      </c>
      <c r="F116" s="61">
        <f t="shared" si="3"/>
        <v>17140.031999999999</v>
      </c>
      <c r="G116" s="80"/>
      <c r="H116" s="79">
        <f t="shared" si="7"/>
        <v>0.15</v>
      </c>
      <c r="I116" s="61">
        <f t="shared" si="8"/>
        <v>12242.880000000001</v>
      </c>
      <c r="J116" s="61">
        <f t="shared" si="9"/>
        <v>0</v>
      </c>
      <c r="K116" s="61">
        <f t="shared" si="12"/>
        <v>12242.880000000001</v>
      </c>
      <c r="M116" s="79">
        <f t="shared" si="2"/>
        <v>0.15</v>
      </c>
      <c r="N116" s="61">
        <f t="shared" si="13"/>
        <v>12242.880000000001</v>
      </c>
      <c r="O116" s="61">
        <f t="shared" si="10"/>
        <v>0</v>
      </c>
      <c r="P116" s="61">
        <f t="shared" si="11"/>
        <v>12242.880000000001</v>
      </c>
    </row>
    <row r="117" spans="1:19">
      <c r="A117" s="13"/>
      <c r="C117" s="79">
        <f t="shared" ref="C117" si="14">C65</f>
        <v>0</v>
      </c>
      <c r="D117" s="61">
        <f t="shared" si="5"/>
        <v>17140.031999999999</v>
      </c>
      <c r="E117" s="61">
        <f t="shared" si="6"/>
        <v>0</v>
      </c>
      <c r="F117" s="61">
        <f t="shared" si="3"/>
        <v>17140.031999999999</v>
      </c>
      <c r="G117" s="80"/>
      <c r="H117" s="79">
        <f t="shared" si="7"/>
        <v>0</v>
      </c>
      <c r="I117" s="61">
        <f t="shared" si="8"/>
        <v>12242.880000000001</v>
      </c>
      <c r="J117" s="61">
        <f t="shared" si="9"/>
        <v>0</v>
      </c>
      <c r="K117" s="61">
        <f t="shared" si="12"/>
        <v>12242.880000000001</v>
      </c>
      <c r="M117" s="79">
        <f t="shared" si="2"/>
        <v>0</v>
      </c>
      <c r="N117" s="61">
        <f t="shared" si="13"/>
        <v>12242.880000000001</v>
      </c>
      <c r="O117" s="61">
        <f t="shared" si="10"/>
        <v>0</v>
      </c>
      <c r="P117" s="61">
        <f t="shared" si="11"/>
        <v>12242.880000000001</v>
      </c>
    </row>
    <row r="118" spans="1:19">
      <c r="A118" s="13"/>
      <c r="P118" s="50"/>
      <c r="Q118" s="53"/>
    </row>
    <row r="119" spans="1:19">
      <c r="A119" s="13"/>
      <c r="P119" s="50"/>
      <c r="Q119" s="53"/>
    </row>
    <row r="120" spans="1:19">
      <c r="A120" s="13"/>
      <c r="P120" s="50"/>
    </row>
    <row r="121" spans="1:19">
      <c r="A121" s="13"/>
      <c r="P121" s="50"/>
    </row>
    <row r="122" spans="1:19">
      <c r="A122" s="13"/>
      <c r="P122" s="50"/>
      <c r="S122" t="s">
        <v>113</v>
      </c>
    </row>
    <row r="123" spans="1:19">
      <c r="A123" s="13"/>
      <c r="S123" t="s">
        <v>114</v>
      </c>
    </row>
    <row r="124" spans="1:19">
      <c r="A124" s="13"/>
    </row>
    <row r="125" spans="1:19">
      <c r="A125" s="13"/>
    </row>
    <row r="126" spans="1:19">
      <c r="A126" s="13"/>
    </row>
    <row r="127" spans="1:19">
      <c r="A127" s="13"/>
    </row>
    <row r="128" spans="1:19">
      <c r="A128" s="13"/>
    </row>
    <row r="129" spans="1:14">
      <c r="A129" s="13"/>
    </row>
    <row r="130" spans="1:14">
      <c r="A130" s="13"/>
    </row>
    <row r="131" spans="1:14">
      <c r="A131" s="13"/>
    </row>
    <row r="132" spans="1:14">
      <c r="A132" s="13" t="s">
        <v>115</v>
      </c>
    </row>
    <row r="133" spans="1:14">
      <c r="A133" s="13"/>
      <c r="B133" s="14" t="s">
        <v>116</v>
      </c>
    </row>
    <row r="134" spans="1:14">
      <c r="A134" s="13"/>
    </row>
    <row r="135" spans="1:14">
      <c r="A135" s="13"/>
    </row>
    <row r="136" spans="1:14">
      <c r="A136" s="13"/>
      <c r="C136" s="60" t="s">
        <v>111</v>
      </c>
      <c r="D136" s="81">
        <v>1</v>
      </c>
      <c r="E136" s="82"/>
      <c r="F136" s="83"/>
      <c r="H136" s="89">
        <v>2</v>
      </c>
      <c r="I136" s="90"/>
      <c r="J136" s="91"/>
      <c r="K136" s="71"/>
      <c r="L136" s="89">
        <v>3</v>
      </c>
      <c r="M136" s="90"/>
      <c r="N136" s="91"/>
    </row>
    <row r="137" spans="1:14">
      <c r="A137" s="13"/>
      <c r="C137" s="60" t="s">
        <v>105</v>
      </c>
      <c r="D137" s="79">
        <f t="shared" ref="D137:E137" si="15">D99</f>
        <v>1.4</v>
      </c>
      <c r="E137" s="79">
        <f t="shared" si="15"/>
        <v>1.5</v>
      </c>
      <c r="F137" s="59"/>
      <c r="H137" s="79">
        <f t="shared" ref="H137:I137" si="16">D100</f>
        <v>1</v>
      </c>
      <c r="I137" s="79">
        <f t="shared" si="16"/>
        <v>1</v>
      </c>
      <c r="J137" s="59"/>
      <c r="L137" s="79">
        <f t="shared" ref="L137" si="17">D101</f>
        <v>1</v>
      </c>
      <c r="M137" s="79">
        <f>E101</f>
        <v>0</v>
      </c>
      <c r="N137" s="59"/>
    </row>
    <row r="138" spans="1:14">
      <c r="A138" s="13"/>
      <c r="C138" s="65" t="s">
        <v>92</v>
      </c>
      <c r="D138" s="65" t="s">
        <v>93</v>
      </c>
      <c r="E138" s="65" t="s">
        <v>36</v>
      </c>
      <c r="F138" s="65" t="s">
        <v>112</v>
      </c>
      <c r="H138" s="65" t="s">
        <v>93</v>
      </c>
      <c r="I138" s="65" t="s">
        <v>36</v>
      </c>
      <c r="J138" s="65" t="s">
        <v>112</v>
      </c>
      <c r="L138" s="65" t="s">
        <v>93</v>
      </c>
      <c r="M138" s="65" t="s">
        <v>36</v>
      </c>
      <c r="N138" s="65" t="s">
        <v>112</v>
      </c>
    </row>
    <row r="139" spans="1:14">
      <c r="A139" s="13"/>
      <c r="C139" s="65" t="s">
        <v>94</v>
      </c>
      <c r="D139" s="65" t="s">
        <v>95</v>
      </c>
      <c r="E139" s="65" t="str">
        <f>D139</f>
        <v>(N/m)</v>
      </c>
      <c r="F139" s="65" t="str">
        <f>E139</f>
        <v>(N/m)</v>
      </c>
      <c r="H139" s="65" t="s">
        <v>95</v>
      </c>
      <c r="I139" s="65" t="str">
        <f>H139</f>
        <v>(N/m)</v>
      </c>
      <c r="J139" s="65" t="str">
        <f>I139</f>
        <v>(N/m)</v>
      </c>
      <c r="L139" s="65" t="s">
        <v>95</v>
      </c>
      <c r="M139" s="65" t="str">
        <f>L139</f>
        <v>(N/m)</v>
      </c>
      <c r="N139" s="65" t="str">
        <f>M139</f>
        <v>(N/m)</v>
      </c>
    </row>
    <row r="140" spans="1:14">
      <c r="A140" s="13"/>
      <c r="C140" s="60">
        <f>C78</f>
        <v>0.9</v>
      </c>
      <c r="D140" s="61">
        <f>$E$78*$D$137</f>
        <v>1714.0032000000003</v>
      </c>
      <c r="E140" s="61">
        <f>$D$78*$E$137</f>
        <v>121.5</v>
      </c>
      <c r="F140" s="61">
        <f>SUM(D140:E140)</f>
        <v>1835.5032000000003</v>
      </c>
      <c r="H140" s="61">
        <f>E78*H$137</f>
        <v>1224.2880000000002</v>
      </c>
      <c r="I140" s="61">
        <f>D78*I$137</f>
        <v>81</v>
      </c>
      <c r="J140" s="61">
        <f>SUM(H140:I140)</f>
        <v>1305.2880000000002</v>
      </c>
      <c r="L140" s="61">
        <f>E78*L$137</f>
        <v>1224.2880000000002</v>
      </c>
      <c r="M140" s="61">
        <f>D78*M$137</f>
        <v>0</v>
      </c>
      <c r="N140" s="61">
        <f>SUM(L140:M140)</f>
        <v>1224.2880000000002</v>
      </c>
    </row>
    <row r="141" spans="1:14">
      <c r="A141" s="13"/>
      <c r="C141" s="60">
        <f>C79</f>
        <v>0</v>
      </c>
      <c r="D141" s="61">
        <f>$E$78*$D$137</f>
        <v>1714.0032000000003</v>
      </c>
      <c r="E141" s="61">
        <f>$D$78*$E$137</f>
        <v>121.5</v>
      </c>
      <c r="F141" s="61">
        <f>SUM(D141:E141)</f>
        <v>1835.5032000000003</v>
      </c>
      <c r="H141" s="61">
        <f>H140</f>
        <v>1224.2880000000002</v>
      </c>
      <c r="I141" s="61">
        <f>I140</f>
        <v>81</v>
      </c>
      <c r="J141" s="61">
        <f>SUM(H141:I141)</f>
        <v>1305.2880000000002</v>
      </c>
      <c r="L141" s="61">
        <f>E79*L$137</f>
        <v>1224.2880000000002</v>
      </c>
      <c r="M141" s="61">
        <f>M140</f>
        <v>0</v>
      </c>
      <c r="N141" s="61">
        <f>SUM(L141:M141)</f>
        <v>1224.2880000000002</v>
      </c>
    </row>
    <row r="142" spans="1:14">
      <c r="A142" s="13"/>
    </row>
    <row r="143" spans="1:14">
      <c r="A143" s="13"/>
      <c r="C143" s="84"/>
      <c r="D143" s="3"/>
      <c r="E143" s="3"/>
    </row>
    <row r="144" spans="1:14" ht="18">
      <c r="A144" s="13"/>
      <c r="C144" s="19" t="s">
        <v>117</v>
      </c>
      <c r="D144" s="85">
        <f>D17-D32</f>
        <v>9.9999999999999978E-2</v>
      </c>
      <c r="E144" s="4" t="s">
        <v>18</v>
      </c>
    </row>
    <row r="145" spans="1:1">
      <c r="A145" s="13"/>
    </row>
    <row r="146" spans="1:1">
      <c r="A146" s="13"/>
    </row>
    <row r="147" spans="1:1">
      <c r="A147" s="13"/>
    </row>
    <row r="148" spans="1:1">
      <c r="A148" s="13"/>
    </row>
    <row r="149" spans="1:1">
      <c r="A149" s="13"/>
    </row>
    <row r="150" spans="1:1">
      <c r="A150" s="13"/>
    </row>
    <row r="151" spans="1:1">
      <c r="A151" s="13"/>
    </row>
  </sheetData>
  <mergeCells count="3">
    <mergeCell ref="J34:L34"/>
    <mergeCell ref="H136:J136"/>
    <mergeCell ref="L136:N136"/>
  </mergeCells>
  <pageMargins left="0.70866141732283472" right="0.70866141732283472" top="0.74803149606299213" bottom="0.74803149606299213" header="0.31496062992125984" footer="0.31496062992125984"/>
  <pageSetup paperSize="9" scale="34" fitToHeight="2" orientation="portrait" r:id="rId1"/>
  <rowBreaks count="1" manualBreakCount="1">
    <brk id="72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Broken-wave-load</vt:lpstr>
      <vt:lpstr>'Broken-wave-load'!Print_Area</vt:lpstr>
    </vt:vector>
  </TitlesOfParts>
  <Company>BLACK EDITION - tum0r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Demetra</dc:creator>
  <cp:lastModifiedBy>Demetra</cp:lastModifiedBy>
  <dcterms:created xsi:type="dcterms:W3CDTF">2012-07-04T09:09:40Z</dcterms:created>
  <dcterms:modified xsi:type="dcterms:W3CDTF">2012-07-16T07:00:24Z</dcterms:modified>
</cp:coreProperties>
</file>